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be58ebc7d9d0a6/문서/업무_개발/Calibration Tool Project/MCT v2/Templates/"/>
    </mc:Choice>
  </mc:AlternateContent>
  <bookViews>
    <workbookView xWindow="0" yWindow="90" windowWidth="15225" windowHeight="8550" tabRatio="756" activeTab="8"/>
  </bookViews>
  <sheets>
    <sheet name="기본정보" sheetId="13" r:id="rId1"/>
    <sheet name="교정결과" sheetId="11" r:id="rId2"/>
    <sheet name="교정결과-E" sheetId="26" r:id="rId3"/>
    <sheet name="교정결과-HY" sheetId="33" r:id="rId4"/>
    <sheet name="판정결과" sheetId="27" r:id="rId5"/>
    <sheet name="부록" sheetId="23" r:id="rId6"/>
    <sheet name="RAWDATA" sheetId="3" r:id="rId7"/>
    <sheet name="측정불확도추정보고서" sheetId="22" r:id="rId8"/>
    <sheet name="표준압력" sheetId="21" r:id="rId9"/>
    <sheet name="Calcu" sheetId="20" r:id="rId10"/>
    <sheet name="Calcu_ADJ" sheetId="37" r:id="rId11"/>
    <sheet name="STD_Data" sheetId="28" r:id="rId12"/>
    <sheet name="Pressure_4_R1" sheetId="14" r:id="rId13"/>
    <sheet name="Pressure_4_R2" sheetId="30" r:id="rId14"/>
    <sheet name="Pressure_4_R3" sheetId="31" r:id="rId15"/>
    <sheet name="Pressure_4_R4" sheetId="32" r:id="rId16"/>
  </sheets>
  <definedNames>
    <definedName name="_xlnm._FilterDatabase" localSheetId="0" hidden="1">기본정보!#REF!</definedName>
    <definedName name="B_Tag" localSheetId="2">'교정결과-E'!$D$168:$I$168</definedName>
    <definedName name="B_Tag" localSheetId="3">'교정결과-HY'!$B$80:$Q$80</definedName>
    <definedName name="B_Tag">교정결과!$D$173:$I$173</definedName>
    <definedName name="B_Tag_2" localSheetId="4">판정결과!$D$160:$I$160</definedName>
    <definedName name="B_Tag_3">부록!$B$7:$I$7</definedName>
    <definedName name="Pressure_4_R1_CMC">Pressure_4_R1!$G$4:$I$33</definedName>
    <definedName name="Pressure_4_R1_Condition">Pressure_4_R1!$D$4:$F$33</definedName>
    <definedName name="Pressure_4_R1_Condition_Temp">Pressure_4_R1!$A$4:$C$33</definedName>
    <definedName name="Pressure_4_R1_Resolution">Pressure_4_R1!$J$4:$M$33</definedName>
    <definedName name="Pressure_4_R1_Result">Pressure_4_R1!$Q$4:$S$33</definedName>
    <definedName name="Pressure_4_R1_Result_ADJ">Pressure_4_R1!$U$4:$W$33</definedName>
    <definedName name="Pressure_4_R1_Result2">Pressure_4_R1!$A$37:$B$37</definedName>
    <definedName name="Pressure_4_R1_Spec">Pressure_4_R1!$N$4:$P$33</definedName>
    <definedName name="Pressure_4_R1_STD1">Pressure_4_R1!$A$41</definedName>
    <definedName name="Pressure_4_R2_CMC" localSheetId="13">Pressure_4_R2!$G$4:$I$33</definedName>
    <definedName name="Pressure_4_R2_Condition" localSheetId="13">Pressure_4_R2!$D$4:$F$33</definedName>
    <definedName name="Pressure_4_R2_Condition_Temp">Pressure_4_R2!$A$4:$C$33</definedName>
    <definedName name="Pressure_4_R2_Resolution" localSheetId="13">Pressure_4_R2!$J$4:$M$33</definedName>
    <definedName name="Pressure_4_R2_Result" localSheetId="13">Pressure_4_R2!$Q$4:$S$33</definedName>
    <definedName name="Pressure_4_R2_Result_ADJ">Pressure_4_R2!$U$4:$W$33</definedName>
    <definedName name="Pressure_4_R2_Result2">Pressure_4_R2!$A$37:$B$37</definedName>
    <definedName name="Pressure_4_R2_Spec" localSheetId="13">Pressure_4_R2!$N$4:$P$33</definedName>
    <definedName name="Pressure_4_R2_STD1" localSheetId="13">Pressure_4_R2!$A$41</definedName>
    <definedName name="Pressure_4_R3_CMC" localSheetId="14">Pressure_4_R3!$G$4:$I$33</definedName>
    <definedName name="Pressure_4_R3_Condition" localSheetId="14">Pressure_4_R3!$D$4:$F$33</definedName>
    <definedName name="Pressure_4_R3_Condition_Temp">Pressure_4_R3!$A$4:$C$33</definedName>
    <definedName name="Pressure_4_R3_Resolution" localSheetId="14">Pressure_4_R3!$J$4:$M$33</definedName>
    <definedName name="Pressure_4_R3_Result" localSheetId="14">Pressure_4_R3!$Q$4:$S$33</definedName>
    <definedName name="Pressure_4_R3_Result_ADJ">Pressure_4_R3!$U$4:$W$33</definedName>
    <definedName name="Pressure_4_R3_Result2">Pressure_4_R3!$A$37:$B$37</definedName>
    <definedName name="Pressure_4_R3_Spec" localSheetId="14">Pressure_4_R3!$N$4:$P$33</definedName>
    <definedName name="Pressure_4_R3_STD1" localSheetId="14">Pressure_4_R3!$A$41</definedName>
    <definedName name="Pressure_4_R4_CMC" localSheetId="15">Pressure_4_R4!$G$4:$I$33</definedName>
    <definedName name="Pressure_4_R4_Condition" localSheetId="15">Pressure_4_R4!$D$4:$F$33</definedName>
    <definedName name="Pressure_4_R4_Condition_Temp">Pressure_4_R4!$A$4:$C$33</definedName>
    <definedName name="Pressure_4_R4_Resolution" localSheetId="15">Pressure_4_R4!$J$4:$M$33</definedName>
    <definedName name="Pressure_4_R4_Result" localSheetId="15">Pressure_4_R4!$Q$4:$S$33</definedName>
    <definedName name="Pressure_4_R4_Result_ADJ">Pressure_4_R4!$U$4:$W$33</definedName>
    <definedName name="Pressure_4_R4_Result2">Pressure_4_R4!$A$37:$B$37</definedName>
    <definedName name="Pressure_4_R4_Spec" localSheetId="15">Pressure_4_R4!$N$4:$P$33</definedName>
    <definedName name="Pressure_4_R4_STD1" localSheetId="15">Pressure_4_R4!$A$41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I27" i="21" l="1"/>
  <c r="H27" i="21" s="1"/>
  <c r="E27" i="21"/>
  <c r="D27" i="21" s="1"/>
  <c r="I26" i="21"/>
  <c r="G26" i="21" s="1"/>
  <c r="H26" i="21"/>
  <c r="E26" i="21"/>
  <c r="C26" i="21" s="1"/>
  <c r="I25" i="21"/>
  <c r="H25" i="21" s="1"/>
  <c r="E25" i="21"/>
  <c r="D25" i="21" s="1"/>
  <c r="I24" i="21"/>
  <c r="G24" i="21" s="1"/>
  <c r="E24" i="21"/>
  <c r="C24" i="21" s="1"/>
  <c r="D24" i="21"/>
  <c r="I23" i="21"/>
  <c r="H23" i="21" s="1"/>
  <c r="E23" i="21"/>
  <c r="D23" i="21" s="1"/>
  <c r="I22" i="21"/>
  <c r="G22" i="21" s="1"/>
  <c r="E22" i="21"/>
  <c r="D22" i="21" s="1"/>
  <c r="I21" i="21"/>
  <c r="H21" i="21" s="1"/>
  <c r="E21" i="21"/>
  <c r="D21" i="21" s="1"/>
  <c r="I20" i="21"/>
  <c r="G20" i="21" s="1"/>
  <c r="E20" i="21"/>
  <c r="D20" i="21" s="1"/>
  <c r="C20" i="21"/>
  <c r="I19" i="21"/>
  <c r="H19" i="21" s="1"/>
  <c r="E19" i="21"/>
  <c r="D19" i="21" s="1"/>
  <c r="H18" i="21"/>
  <c r="D18" i="21"/>
  <c r="I17" i="21"/>
  <c r="H17" i="21" s="1"/>
  <c r="E17" i="21"/>
  <c r="D17" i="21" s="1"/>
  <c r="I16" i="21"/>
  <c r="G16" i="21" s="1"/>
  <c r="E16" i="21"/>
  <c r="D16" i="21" s="1"/>
  <c r="I15" i="21"/>
  <c r="H15" i="21" s="1"/>
  <c r="E15" i="21"/>
  <c r="D15" i="21" s="1"/>
  <c r="I14" i="21"/>
  <c r="G14" i="21" s="1"/>
  <c r="H14" i="21"/>
  <c r="E14" i="21"/>
  <c r="D14" i="21" s="1"/>
  <c r="I13" i="21"/>
  <c r="H13" i="21" s="1"/>
  <c r="E13" i="21"/>
  <c r="D13" i="21" s="1"/>
  <c r="I12" i="21"/>
  <c r="G12" i="21" s="1"/>
  <c r="E12" i="21"/>
  <c r="D12" i="21" s="1"/>
  <c r="I11" i="21"/>
  <c r="H11" i="21" s="1"/>
  <c r="E11" i="21"/>
  <c r="D11" i="21" s="1"/>
  <c r="I10" i="21"/>
  <c r="G10" i="21" s="1"/>
  <c r="E10" i="21"/>
  <c r="C10" i="21" s="1"/>
  <c r="I9" i="21"/>
  <c r="H9" i="21" s="1"/>
  <c r="E9" i="21"/>
  <c r="D9" i="21" s="1"/>
  <c r="I8" i="21"/>
  <c r="G8" i="21" s="1"/>
  <c r="E8" i="21"/>
  <c r="D8" i="21" s="1"/>
  <c r="I7" i="21"/>
  <c r="H7" i="21" s="1"/>
  <c r="E7" i="21"/>
  <c r="D7" i="21" s="1"/>
  <c r="I6" i="21"/>
  <c r="G6" i="21" s="1"/>
  <c r="E6" i="21"/>
  <c r="C6" i="21" s="1"/>
  <c r="D6" i="21"/>
  <c r="I5" i="21"/>
  <c r="H5" i="21" s="1"/>
  <c r="E5" i="21"/>
  <c r="D5" i="21" s="1"/>
  <c r="I4" i="21"/>
  <c r="H4" i="21" s="1"/>
  <c r="E4" i="21"/>
  <c r="D4" i="21" s="1"/>
  <c r="C4" i="21"/>
  <c r="I3" i="21"/>
  <c r="H3" i="21" s="1"/>
  <c r="E3" i="21"/>
  <c r="D3" i="21" s="1"/>
  <c r="H10" i="21" l="1"/>
  <c r="H24" i="21"/>
  <c r="H12" i="21"/>
  <c r="C14" i="21"/>
  <c r="H20" i="21"/>
  <c r="C22" i="21"/>
  <c r="D26" i="21"/>
  <c r="D10" i="21"/>
  <c r="H6" i="21"/>
  <c r="C8" i="21"/>
  <c r="C12" i="21"/>
  <c r="G4" i="21"/>
  <c r="G17" i="21"/>
  <c r="H22" i="21"/>
  <c r="C16" i="21"/>
  <c r="H8" i="21"/>
  <c r="G11" i="21"/>
  <c r="G13" i="21"/>
  <c r="H16" i="21"/>
  <c r="G19" i="21"/>
  <c r="G21" i="21"/>
  <c r="G23" i="21"/>
  <c r="G25" i="21"/>
  <c r="G3" i="21"/>
  <c r="G5" i="21"/>
  <c r="G7" i="21"/>
  <c r="G9" i="21"/>
  <c r="G15" i="21"/>
  <c r="G27" i="21"/>
  <c r="C3" i="21"/>
  <c r="C5" i="21"/>
  <c r="C7" i="21"/>
  <c r="C9" i="21"/>
  <c r="C11" i="21"/>
  <c r="C13" i="21"/>
  <c r="C15" i="21"/>
  <c r="C17" i="21"/>
  <c r="C19" i="21"/>
  <c r="C21" i="21"/>
  <c r="C23" i="21"/>
  <c r="C25" i="21"/>
  <c r="C27" i="21"/>
  <c r="C249" i="37"/>
  <c r="C249" i="20"/>
  <c r="C167" i="37"/>
  <c r="C167" i="20"/>
  <c r="C85" i="37"/>
  <c r="C85" i="20"/>
  <c r="C3" i="37"/>
  <c r="C3" i="20"/>
  <c r="D312" i="21" l="1"/>
  <c r="D311" i="21"/>
  <c r="D310" i="21"/>
  <c r="D309" i="21"/>
  <c r="D308" i="21"/>
  <c r="D307" i="21"/>
  <c r="D306" i="21"/>
  <c r="D305" i="21"/>
  <c r="D304" i="21"/>
  <c r="D303" i="21"/>
  <c r="D302" i="21"/>
  <c r="D301" i="21"/>
  <c r="D300" i="21"/>
  <c r="D299" i="21"/>
  <c r="D298" i="21"/>
  <c r="D297" i="21"/>
  <c r="D296" i="21"/>
  <c r="D295" i="21"/>
  <c r="D294" i="21"/>
  <c r="D293" i="21"/>
  <c r="D292" i="21"/>
  <c r="D291" i="21"/>
  <c r="D290" i="21"/>
  <c r="D289" i="21"/>
  <c r="D288" i="21"/>
  <c r="D287" i="21"/>
  <c r="D286" i="21"/>
  <c r="D285" i="21"/>
  <c r="D284" i="21"/>
  <c r="D283" i="21"/>
  <c r="D230" i="21"/>
  <c r="D229" i="21"/>
  <c r="D228" i="21"/>
  <c r="D227" i="21"/>
  <c r="D226" i="21"/>
  <c r="D225" i="21"/>
  <c r="D224" i="21"/>
  <c r="D223" i="21"/>
  <c r="D222" i="21"/>
  <c r="D221" i="21"/>
  <c r="D220" i="21"/>
  <c r="D219" i="21"/>
  <c r="D218" i="21"/>
  <c r="D217" i="21"/>
  <c r="D216" i="21"/>
  <c r="D215" i="21"/>
  <c r="D214" i="21"/>
  <c r="D213" i="21"/>
  <c r="D212" i="21"/>
  <c r="D211" i="21"/>
  <c r="D210" i="21"/>
  <c r="D209" i="21"/>
  <c r="D208" i="21"/>
  <c r="D207" i="21"/>
  <c r="D206" i="21"/>
  <c r="D205" i="21"/>
  <c r="D204" i="21"/>
  <c r="D203" i="21"/>
  <c r="D202" i="21"/>
  <c r="D201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Q113" i="22" l="1"/>
  <c r="M107" i="22"/>
  <c r="C312" i="21" l="1"/>
  <c r="O312" i="21" s="1"/>
  <c r="C311" i="21"/>
  <c r="O311" i="21" s="1"/>
  <c r="C310" i="21"/>
  <c r="O310" i="21" s="1"/>
  <c r="C309" i="21"/>
  <c r="O309" i="21" s="1"/>
  <c r="C308" i="21"/>
  <c r="O308" i="21" s="1"/>
  <c r="C307" i="21"/>
  <c r="O307" i="21" s="1"/>
  <c r="C306" i="21"/>
  <c r="O306" i="21" s="1"/>
  <c r="C305" i="21"/>
  <c r="O305" i="21" s="1"/>
  <c r="C304" i="21"/>
  <c r="O304" i="21" s="1"/>
  <c r="C303" i="21"/>
  <c r="O303" i="21" s="1"/>
  <c r="C302" i="21"/>
  <c r="O302" i="21" s="1"/>
  <c r="C301" i="21"/>
  <c r="O301" i="21" s="1"/>
  <c r="C300" i="21"/>
  <c r="O300" i="21" s="1"/>
  <c r="C299" i="21"/>
  <c r="O299" i="21" s="1"/>
  <c r="C298" i="21"/>
  <c r="O298" i="21" s="1"/>
  <c r="C297" i="21"/>
  <c r="O297" i="21" s="1"/>
  <c r="C296" i="21"/>
  <c r="O296" i="21" s="1"/>
  <c r="C295" i="21"/>
  <c r="O295" i="21" s="1"/>
  <c r="C294" i="21"/>
  <c r="O294" i="21" s="1"/>
  <c r="C293" i="21"/>
  <c r="O293" i="21" s="1"/>
  <c r="C292" i="21"/>
  <c r="O292" i="21" s="1"/>
  <c r="C291" i="21"/>
  <c r="O291" i="21" s="1"/>
  <c r="C290" i="21"/>
  <c r="O290" i="21" s="1"/>
  <c r="C289" i="21"/>
  <c r="O289" i="21" s="1"/>
  <c r="C288" i="21"/>
  <c r="O288" i="21" s="1"/>
  <c r="C287" i="21"/>
  <c r="O287" i="21" s="1"/>
  <c r="C286" i="21"/>
  <c r="O286" i="21" s="1"/>
  <c r="C285" i="21"/>
  <c r="O285" i="21" s="1"/>
  <c r="C284" i="21"/>
  <c r="O284" i="21" s="1"/>
  <c r="C283" i="21"/>
  <c r="C230" i="21"/>
  <c r="O230" i="21" s="1"/>
  <c r="C229" i="21"/>
  <c r="O229" i="21" s="1"/>
  <c r="C228" i="21"/>
  <c r="O228" i="21" s="1"/>
  <c r="C227" i="21"/>
  <c r="O227" i="21" s="1"/>
  <c r="C226" i="21"/>
  <c r="O226" i="21" s="1"/>
  <c r="C225" i="21"/>
  <c r="O225" i="21" s="1"/>
  <c r="C224" i="21"/>
  <c r="O224" i="21" s="1"/>
  <c r="C223" i="21"/>
  <c r="O223" i="21" s="1"/>
  <c r="C222" i="21"/>
  <c r="O222" i="21" s="1"/>
  <c r="C221" i="21"/>
  <c r="O221" i="21" s="1"/>
  <c r="C220" i="21"/>
  <c r="O220" i="21" s="1"/>
  <c r="C219" i="21"/>
  <c r="O219" i="21" s="1"/>
  <c r="C218" i="21"/>
  <c r="O218" i="21" s="1"/>
  <c r="C217" i="21"/>
  <c r="O217" i="21" s="1"/>
  <c r="C216" i="21"/>
  <c r="O216" i="21" s="1"/>
  <c r="C215" i="21"/>
  <c r="O215" i="21" s="1"/>
  <c r="C214" i="21"/>
  <c r="O214" i="21" s="1"/>
  <c r="C213" i="21"/>
  <c r="O213" i="21" s="1"/>
  <c r="C212" i="21"/>
  <c r="O212" i="21" s="1"/>
  <c r="C211" i="21"/>
  <c r="O211" i="21" s="1"/>
  <c r="C210" i="21"/>
  <c r="O210" i="21" s="1"/>
  <c r="C209" i="21"/>
  <c r="O209" i="21" s="1"/>
  <c r="C208" i="21"/>
  <c r="O208" i="21" s="1"/>
  <c r="C207" i="21"/>
  <c r="O207" i="21" s="1"/>
  <c r="C206" i="21"/>
  <c r="O206" i="21" s="1"/>
  <c r="C205" i="21"/>
  <c r="O205" i="21" s="1"/>
  <c r="C204" i="21"/>
  <c r="O204" i="21" s="1"/>
  <c r="C203" i="21"/>
  <c r="O203" i="21" s="1"/>
  <c r="C202" i="21"/>
  <c r="O202" i="21" s="1"/>
  <c r="C201" i="21"/>
  <c r="C148" i="21"/>
  <c r="O148" i="21" s="1"/>
  <c r="C147" i="21"/>
  <c r="O147" i="21" s="1"/>
  <c r="C146" i="21"/>
  <c r="O146" i="21" s="1"/>
  <c r="C145" i="21"/>
  <c r="O145" i="21" s="1"/>
  <c r="C144" i="21"/>
  <c r="O144" i="21" s="1"/>
  <c r="C143" i="21"/>
  <c r="O143" i="21" s="1"/>
  <c r="C142" i="21"/>
  <c r="O142" i="21" s="1"/>
  <c r="C141" i="21"/>
  <c r="O141" i="21" s="1"/>
  <c r="C140" i="21"/>
  <c r="O140" i="21" s="1"/>
  <c r="C139" i="21"/>
  <c r="O139" i="21" s="1"/>
  <c r="C138" i="21"/>
  <c r="O138" i="21" s="1"/>
  <c r="C137" i="21"/>
  <c r="O137" i="21" s="1"/>
  <c r="C136" i="21"/>
  <c r="O136" i="21" s="1"/>
  <c r="C135" i="21"/>
  <c r="O135" i="21" s="1"/>
  <c r="C134" i="21"/>
  <c r="O134" i="21" s="1"/>
  <c r="C133" i="21"/>
  <c r="O133" i="21" s="1"/>
  <c r="C132" i="21"/>
  <c r="O132" i="21" s="1"/>
  <c r="C131" i="21"/>
  <c r="O131" i="21" s="1"/>
  <c r="C130" i="21"/>
  <c r="O130" i="21" s="1"/>
  <c r="C129" i="21"/>
  <c r="O129" i="21" s="1"/>
  <c r="C128" i="21"/>
  <c r="O128" i="21" s="1"/>
  <c r="C127" i="21"/>
  <c r="O127" i="21" s="1"/>
  <c r="C126" i="21"/>
  <c r="O126" i="21" s="1"/>
  <c r="C125" i="21"/>
  <c r="O125" i="21" s="1"/>
  <c r="C124" i="21"/>
  <c r="O124" i="21" s="1"/>
  <c r="C123" i="21"/>
  <c r="O123" i="21" s="1"/>
  <c r="C122" i="21"/>
  <c r="O122" i="21" s="1"/>
  <c r="C121" i="21"/>
  <c r="O121" i="21" s="1"/>
  <c r="C120" i="21"/>
  <c r="O120" i="21" s="1"/>
  <c r="C119" i="21"/>
  <c r="C66" i="21"/>
  <c r="O66" i="21" s="1"/>
  <c r="C65" i="21"/>
  <c r="O65" i="21" s="1"/>
  <c r="C64" i="21"/>
  <c r="O64" i="21" s="1"/>
  <c r="C63" i="21"/>
  <c r="O63" i="21" s="1"/>
  <c r="C62" i="21"/>
  <c r="O62" i="21" s="1"/>
  <c r="C61" i="21"/>
  <c r="O61" i="21" s="1"/>
  <c r="C60" i="21"/>
  <c r="O60" i="21" s="1"/>
  <c r="C59" i="21"/>
  <c r="O59" i="21" s="1"/>
  <c r="C58" i="21"/>
  <c r="O58" i="21" s="1"/>
  <c r="C57" i="21"/>
  <c r="O57" i="21" s="1"/>
  <c r="C56" i="21"/>
  <c r="O56" i="21" s="1"/>
  <c r="C55" i="21"/>
  <c r="O55" i="21" s="1"/>
  <c r="C54" i="21"/>
  <c r="O54" i="21" s="1"/>
  <c r="C53" i="21"/>
  <c r="O53" i="21" s="1"/>
  <c r="C52" i="21"/>
  <c r="O52" i="21" s="1"/>
  <c r="C51" i="21"/>
  <c r="O51" i="21" s="1"/>
  <c r="C50" i="21"/>
  <c r="O50" i="21" s="1"/>
  <c r="C49" i="21"/>
  <c r="O49" i="21" s="1"/>
  <c r="C48" i="21"/>
  <c r="O48" i="21" s="1"/>
  <c r="C47" i="21"/>
  <c r="O47" i="21" s="1"/>
  <c r="C46" i="21"/>
  <c r="O46" i="21" s="1"/>
  <c r="C45" i="21"/>
  <c r="O45" i="21" s="1"/>
  <c r="C44" i="21"/>
  <c r="O44" i="21" s="1"/>
  <c r="C43" i="21"/>
  <c r="O43" i="21" s="1"/>
  <c r="C42" i="21"/>
  <c r="O42" i="21" s="1"/>
  <c r="C41" i="21"/>
  <c r="O41" i="21" s="1"/>
  <c r="C40" i="21"/>
  <c r="O40" i="21" s="1"/>
  <c r="C39" i="21"/>
  <c r="O39" i="21" s="1"/>
  <c r="C38" i="21"/>
  <c r="O38" i="21" s="1"/>
  <c r="C37" i="21"/>
  <c r="O37" i="21" s="1"/>
  <c r="E283" i="21" l="1"/>
  <c r="O283" i="21"/>
  <c r="E201" i="21"/>
  <c r="O201" i="21"/>
  <c r="O119" i="21"/>
  <c r="E119" i="21"/>
  <c r="E37" i="21"/>
  <c r="H201" i="21"/>
  <c r="H119" i="21"/>
  <c r="H37" i="21"/>
  <c r="H283" i="21"/>
  <c r="V316" i="21" l="1"/>
  <c r="P283" i="21"/>
  <c r="V234" i="21"/>
  <c r="P201" i="21"/>
  <c r="Q201" i="21" s="1"/>
  <c r="V152" i="21"/>
  <c r="P119" i="21"/>
  <c r="V70" i="21"/>
  <c r="P37" i="21"/>
  <c r="E38" i="21"/>
  <c r="E284" i="21"/>
  <c r="E120" i="21"/>
  <c r="AA283" i="21"/>
  <c r="AA201" i="21"/>
  <c r="AA119" i="21"/>
  <c r="AA37" i="21"/>
  <c r="F37" i="21"/>
  <c r="G37" i="21" s="1"/>
  <c r="H202" i="21"/>
  <c r="D172" i="37"/>
  <c r="E172" i="37" s="1"/>
  <c r="D172" i="20"/>
  <c r="E172" i="20" s="1"/>
  <c r="F201" i="21"/>
  <c r="G201" i="21" s="1"/>
  <c r="H38" i="21"/>
  <c r="D8" i="37"/>
  <c r="E8" i="37" s="1"/>
  <c r="D8" i="20"/>
  <c r="H284" i="21"/>
  <c r="D254" i="20"/>
  <c r="E254" i="20" s="1"/>
  <c r="D254" i="37"/>
  <c r="E254" i="37" s="1"/>
  <c r="F283" i="21"/>
  <c r="G283" i="21" s="1"/>
  <c r="H120" i="21"/>
  <c r="D90" i="37"/>
  <c r="E90" i="37" s="1"/>
  <c r="D90" i="20"/>
  <c r="E90" i="20" s="1"/>
  <c r="F119" i="21"/>
  <c r="G119" i="21" s="1"/>
  <c r="V317" i="21" l="1"/>
  <c r="P284" i="21"/>
  <c r="V235" i="21"/>
  <c r="P202" i="21"/>
  <c r="V153" i="21"/>
  <c r="P120" i="21"/>
  <c r="V71" i="21"/>
  <c r="P38" i="21"/>
  <c r="Q38" i="21" s="1"/>
  <c r="E202" i="21"/>
  <c r="Q119" i="21"/>
  <c r="Q37" i="21"/>
  <c r="Q283" i="21"/>
  <c r="E285" i="21"/>
  <c r="E203" i="21"/>
  <c r="E121" i="21"/>
  <c r="E39" i="21"/>
  <c r="AA284" i="21"/>
  <c r="AA202" i="21"/>
  <c r="AA120" i="21"/>
  <c r="AA38" i="21"/>
  <c r="H121" i="21"/>
  <c r="F120" i="21"/>
  <c r="G120" i="21" s="1"/>
  <c r="H39" i="21"/>
  <c r="F38" i="21"/>
  <c r="G38" i="21" s="1"/>
  <c r="H285" i="21"/>
  <c r="F284" i="21"/>
  <c r="G284" i="21" s="1"/>
  <c r="H203" i="21"/>
  <c r="F202" i="21"/>
  <c r="G202" i="21" s="1"/>
  <c r="V318" i="21" l="1"/>
  <c r="P285" i="21"/>
  <c r="Q285" i="21" s="1"/>
  <c r="V236" i="21"/>
  <c r="P203" i="21"/>
  <c r="V154" i="21"/>
  <c r="P121" i="21"/>
  <c r="V72" i="21"/>
  <c r="P39" i="21"/>
  <c r="Q202" i="21"/>
  <c r="Q284" i="21"/>
  <c r="Q120" i="21"/>
  <c r="E286" i="21"/>
  <c r="E40" i="21"/>
  <c r="E122" i="21"/>
  <c r="E204" i="21"/>
  <c r="AA285" i="21"/>
  <c r="AA203" i="21"/>
  <c r="AA121" i="21"/>
  <c r="AA39" i="21"/>
  <c r="H40" i="21"/>
  <c r="F39" i="21"/>
  <c r="G39" i="21" s="1"/>
  <c r="H286" i="21"/>
  <c r="F285" i="21"/>
  <c r="G285" i="21" s="1"/>
  <c r="H204" i="21"/>
  <c r="F203" i="21"/>
  <c r="G203" i="21" s="1"/>
  <c r="H122" i="21"/>
  <c r="F121" i="21"/>
  <c r="G121" i="21" s="1"/>
  <c r="V319" i="21" l="1"/>
  <c r="P286" i="21"/>
  <c r="Q286" i="21" s="1"/>
  <c r="V237" i="21"/>
  <c r="P204" i="21"/>
  <c r="V155" i="21"/>
  <c r="P122" i="21"/>
  <c r="V73" i="21"/>
  <c r="P40" i="21"/>
  <c r="Q121" i="21"/>
  <c r="Q203" i="21"/>
  <c r="Q39" i="21"/>
  <c r="E123" i="21"/>
  <c r="E287" i="21"/>
  <c r="E41" i="21"/>
  <c r="E205" i="21"/>
  <c r="AA286" i="21"/>
  <c r="AA204" i="21"/>
  <c r="AA122" i="21"/>
  <c r="AA40" i="21"/>
  <c r="H287" i="21"/>
  <c r="F286" i="21"/>
  <c r="G286" i="21" s="1"/>
  <c r="H205" i="21"/>
  <c r="F204" i="21"/>
  <c r="G204" i="21" s="1"/>
  <c r="H123" i="21"/>
  <c r="F122" i="21"/>
  <c r="G122" i="21" s="1"/>
  <c r="H41" i="21"/>
  <c r="F40" i="21"/>
  <c r="G40" i="21" s="1"/>
  <c r="V320" i="21" l="1"/>
  <c r="P287" i="21"/>
  <c r="Q287" i="21" s="1"/>
  <c r="V238" i="21"/>
  <c r="P205" i="21"/>
  <c r="V156" i="21"/>
  <c r="P123" i="21"/>
  <c r="V74" i="21"/>
  <c r="P41" i="21"/>
  <c r="Q41" i="21" s="1"/>
  <c r="Q204" i="21"/>
  <c r="Q40" i="21"/>
  <c r="Q122" i="21"/>
  <c r="E42" i="21"/>
  <c r="E288" i="21"/>
  <c r="E206" i="21"/>
  <c r="E124" i="21"/>
  <c r="AA287" i="21"/>
  <c r="AA205" i="21"/>
  <c r="AA123" i="21"/>
  <c r="AA41" i="21"/>
  <c r="H206" i="21"/>
  <c r="F205" i="21"/>
  <c r="G205" i="21" s="1"/>
  <c r="H124" i="21"/>
  <c r="F123" i="21"/>
  <c r="G123" i="21" s="1"/>
  <c r="H42" i="21"/>
  <c r="F41" i="21"/>
  <c r="G41" i="21" s="1"/>
  <c r="H288" i="21"/>
  <c r="F287" i="21"/>
  <c r="G287" i="21" s="1"/>
  <c r="V321" i="21" l="1"/>
  <c r="P288" i="21"/>
  <c r="V239" i="21"/>
  <c r="P206" i="21"/>
  <c r="V157" i="21"/>
  <c r="P124" i="21"/>
  <c r="Q124" i="21" s="1"/>
  <c r="V75" i="21"/>
  <c r="P42" i="21"/>
  <c r="Q42" i="21" s="1"/>
  <c r="Q123" i="21"/>
  <c r="Q205" i="21"/>
  <c r="E207" i="21"/>
  <c r="E289" i="21"/>
  <c r="E43" i="21"/>
  <c r="E125" i="21"/>
  <c r="AA288" i="21"/>
  <c r="AA206" i="21"/>
  <c r="AA124" i="21"/>
  <c r="AA42" i="21"/>
  <c r="H289" i="21"/>
  <c r="F288" i="21"/>
  <c r="G288" i="21" s="1"/>
  <c r="H43" i="21"/>
  <c r="F42" i="21"/>
  <c r="G42" i="21" s="1"/>
  <c r="H125" i="21"/>
  <c r="F124" i="21"/>
  <c r="G124" i="21" s="1"/>
  <c r="H207" i="21"/>
  <c r="F206" i="21"/>
  <c r="G206" i="21" s="1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670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597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24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51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373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00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27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4" i="22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20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84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48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12" i="3"/>
  <c r="V322" i="21" l="1"/>
  <c r="P289" i="21"/>
  <c r="Q289" i="21" s="1"/>
  <c r="V240" i="21"/>
  <c r="P207" i="21"/>
  <c r="V158" i="21"/>
  <c r="P125" i="21"/>
  <c r="V76" i="21"/>
  <c r="P43" i="21"/>
  <c r="Q43" i="21" s="1"/>
  <c r="Q288" i="21"/>
  <c r="Q206" i="21"/>
  <c r="E44" i="21"/>
  <c r="E290" i="21"/>
  <c r="E208" i="21"/>
  <c r="E126" i="21"/>
  <c r="AA289" i="21"/>
  <c r="AA207" i="21"/>
  <c r="AA125" i="21"/>
  <c r="AA43" i="21"/>
  <c r="H208" i="21"/>
  <c r="F207" i="21"/>
  <c r="G207" i="21" s="1"/>
  <c r="H126" i="21"/>
  <c r="F125" i="21"/>
  <c r="G125" i="21" s="1"/>
  <c r="H44" i="21"/>
  <c r="F43" i="21"/>
  <c r="G43" i="21" s="1"/>
  <c r="H290" i="21"/>
  <c r="F289" i="21"/>
  <c r="G289" i="21" s="1"/>
  <c r="Z219" i="22"/>
  <c r="Z516" i="22"/>
  <c r="Z662" i="22"/>
  <c r="Z365" i="22"/>
  <c r="Z292" i="22"/>
  <c r="Z589" i="22"/>
  <c r="AP724" i="22"/>
  <c r="AP723" i="22"/>
  <c r="AP722" i="22"/>
  <c r="AP651" i="22"/>
  <c r="AP650" i="22"/>
  <c r="AP649" i="22"/>
  <c r="AP578" i="22"/>
  <c r="AP577" i="22"/>
  <c r="AP576" i="22"/>
  <c r="V323" i="21" l="1"/>
  <c r="P290" i="21"/>
  <c r="Q290" i="21" s="1"/>
  <c r="V241" i="21"/>
  <c r="P208" i="21"/>
  <c r="V159" i="21"/>
  <c r="P126" i="21"/>
  <c r="V77" i="21"/>
  <c r="P44" i="21"/>
  <c r="Q44" i="21" s="1"/>
  <c r="Q125" i="21"/>
  <c r="Q207" i="21"/>
  <c r="E127" i="21"/>
  <c r="E209" i="21"/>
  <c r="E291" i="21"/>
  <c r="E45" i="21"/>
  <c r="AA290" i="21"/>
  <c r="AA208" i="21"/>
  <c r="AA126" i="21"/>
  <c r="AA44" i="21"/>
  <c r="H291" i="21"/>
  <c r="F290" i="21"/>
  <c r="G290" i="21" s="1"/>
  <c r="H45" i="21"/>
  <c r="F44" i="21"/>
  <c r="G44" i="21" s="1"/>
  <c r="H127" i="21"/>
  <c r="F126" i="21"/>
  <c r="G126" i="21" s="1"/>
  <c r="H209" i="21"/>
  <c r="F208" i="21"/>
  <c r="G208" i="21" s="1"/>
  <c r="AP505" i="22"/>
  <c r="AP504" i="22"/>
  <c r="AP503" i="22"/>
  <c r="AP427" i="22"/>
  <c r="AP426" i="22"/>
  <c r="AP425" i="22"/>
  <c r="AP354" i="22"/>
  <c r="AP353" i="22"/>
  <c r="AP352" i="22"/>
  <c r="AP281" i="22"/>
  <c r="AP280" i="22"/>
  <c r="AP279" i="22"/>
  <c r="V324" i="21" l="1"/>
  <c r="P291" i="21"/>
  <c r="Q291" i="21" s="1"/>
  <c r="V242" i="21"/>
  <c r="P209" i="21"/>
  <c r="V160" i="21"/>
  <c r="P127" i="21"/>
  <c r="Q127" i="21" s="1"/>
  <c r="V78" i="21"/>
  <c r="P45" i="21"/>
  <c r="Q126" i="21"/>
  <c r="Q208" i="21"/>
  <c r="E210" i="21"/>
  <c r="E46" i="21"/>
  <c r="E292" i="21"/>
  <c r="E128" i="21"/>
  <c r="AA291" i="21"/>
  <c r="AA209" i="21"/>
  <c r="AA127" i="21"/>
  <c r="AA45" i="21"/>
  <c r="F291" i="21"/>
  <c r="G291" i="21" s="1"/>
  <c r="H292" i="21"/>
  <c r="H210" i="21"/>
  <c r="F209" i="21"/>
  <c r="G209" i="21" s="1"/>
  <c r="H128" i="21"/>
  <c r="F127" i="21"/>
  <c r="G127" i="21" s="1"/>
  <c r="H46" i="21"/>
  <c r="F45" i="21"/>
  <c r="G45" i="21" s="1"/>
  <c r="AP85" i="22"/>
  <c r="AG137" i="22" s="1"/>
  <c r="AP84" i="22"/>
  <c r="AA137" i="22" s="1"/>
  <c r="AP83" i="22"/>
  <c r="U137" i="22" s="1"/>
  <c r="O137" i="22"/>
  <c r="V325" i="21" l="1"/>
  <c r="P292" i="21"/>
  <c r="V243" i="21"/>
  <c r="P210" i="21"/>
  <c r="V161" i="21"/>
  <c r="P128" i="21"/>
  <c r="Q128" i="21" s="1"/>
  <c r="V79" i="21"/>
  <c r="P46" i="21"/>
  <c r="Q45" i="21"/>
  <c r="Q209" i="21"/>
  <c r="E293" i="21"/>
  <c r="E47" i="21"/>
  <c r="E129" i="21"/>
  <c r="E211" i="21"/>
  <c r="AA292" i="21"/>
  <c r="AA210" i="21"/>
  <c r="AA128" i="21"/>
  <c r="AA46" i="21"/>
  <c r="H293" i="21"/>
  <c r="F292" i="21"/>
  <c r="G292" i="21" s="1"/>
  <c r="H47" i="21"/>
  <c r="F46" i="21"/>
  <c r="G46" i="21" s="1"/>
  <c r="H129" i="21"/>
  <c r="F128" i="21"/>
  <c r="G128" i="21" s="1"/>
  <c r="H211" i="21"/>
  <c r="F210" i="21"/>
  <c r="G210" i="21" s="1"/>
  <c r="V326" i="21" l="1"/>
  <c r="P293" i="21"/>
  <c r="V244" i="21"/>
  <c r="P211" i="21"/>
  <c r="Q211" i="21" s="1"/>
  <c r="V162" i="21"/>
  <c r="P129" i="21"/>
  <c r="V80" i="21"/>
  <c r="P47" i="21"/>
  <c r="Q47" i="21" s="1"/>
  <c r="Q292" i="21"/>
  <c r="Q210" i="21"/>
  <c r="Q46" i="21"/>
  <c r="E294" i="21"/>
  <c r="E212" i="21"/>
  <c r="E130" i="21"/>
  <c r="E48" i="21"/>
  <c r="AA293" i="21"/>
  <c r="AA211" i="21"/>
  <c r="AA129" i="21"/>
  <c r="AA47" i="21"/>
  <c r="H212" i="21"/>
  <c r="F211" i="21"/>
  <c r="G211" i="21" s="1"/>
  <c r="H130" i="21"/>
  <c r="F129" i="21"/>
  <c r="G129" i="21" s="1"/>
  <c r="H48" i="21"/>
  <c r="F47" i="21"/>
  <c r="G47" i="21" s="1"/>
  <c r="H294" i="21"/>
  <c r="F293" i="21"/>
  <c r="G293" i="21" s="1"/>
  <c r="V327" i="21" l="1"/>
  <c r="P294" i="21"/>
  <c r="V245" i="21"/>
  <c r="P212" i="21"/>
  <c r="V163" i="21"/>
  <c r="P130" i="21"/>
  <c r="Q130" i="21" s="1"/>
  <c r="V81" i="21"/>
  <c r="P48" i="21"/>
  <c r="Q48" i="21" s="1"/>
  <c r="Q293" i="21"/>
  <c r="Q129" i="21"/>
  <c r="E49" i="21"/>
  <c r="E213" i="21"/>
  <c r="E131" i="21"/>
  <c r="E295" i="21"/>
  <c r="AA294" i="21"/>
  <c r="AA212" i="21"/>
  <c r="AA130" i="21"/>
  <c r="AA48" i="21"/>
  <c r="F294" i="21"/>
  <c r="G294" i="21" s="1"/>
  <c r="H295" i="21"/>
  <c r="H49" i="21"/>
  <c r="F48" i="21"/>
  <c r="G48" i="21" s="1"/>
  <c r="H131" i="21"/>
  <c r="F130" i="21"/>
  <c r="G130" i="21" s="1"/>
  <c r="H213" i="21"/>
  <c r="F212" i="21"/>
  <c r="G212" i="21" s="1"/>
  <c r="R3" i="37"/>
  <c r="S3" i="37" s="1"/>
  <c r="V328" i="21" l="1"/>
  <c r="P295" i="21"/>
  <c r="V246" i="21"/>
  <c r="P213" i="21"/>
  <c r="V164" i="21"/>
  <c r="P131" i="21"/>
  <c r="Q131" i="21" s="1"/>
  <c r="V82" i="21"/>
  <c r="P49" i="21"/>
  <c r="Q49" i="21" s="1"/>
  <c r="Q212" i="21"/>
  <c r="Q294" i="21"/>
  <c r="E214" i="21"/>
  <c r="E296" i="21"/>
  <c r="E50" i="21"/>
  <c r="E132" i="21"/>
  <c r="AA295" i="21"/>
  <c r="AA213" i="21"/>
  <c r="AA131" i="21"/>
  <c r="AA49" i="21"/>
  <c r="H296" i="21"/>
  <c r="F295" i="21"/>
  <c r="G295" i="21" s="1"/>
  <c r="H214" i="21"/>
  <c r="F213" i="21"/>
  <c r="G213" i="21" s="1"/>
  <c r="H132" i="21"/>
  <c r="F131" i="21"/>
  <c r="G131" i="21" s="1"/>
  <c r="H50" i="21"/>
  <c r="F49" i="21"/>
  <c r="G49" i="21" s="1"/>
  <c r="R3" i="20"/>
  <c r="S3" i="20" s="1"/>
  <c r="V329" i="21" l="1"/>
  <c r="P296" i="21"/>
  <c r="V247" i="21"/>
  <c r="P214" i="21"/>
  <c r="Q214" i="21" s="1"/>
  <c r="V165" i="21"/>
  <c r="P132" i="21"/>
  <c r="V83" i="21"/>
  <c r="P50" i="21"/>
  <c r="Q295" i="21"/>
  <c r="Q213" i="21"/>
  <c r="E215" i="21"/>
  <c r="E297" i="21"/>
  <c r="E133" i="21"/>
  <c r="E51" i="21"/>
  <c r="AA296" i="21"/>
  <c r="AA214" i="21"/>
  <c r="AA132" i="21"/>
  <c r="AA50" i="21"/>
  <c r="H51" i="21"/>
  <c r="F50" i="21"/>
  <c r="G50" i="21" s="1"/>
  <c r="H133" i="21"/>
  <c r="F132" i="21"/>
  <c r="G132" i="21" s="1"/>
  <c r="H215" i="21"/>
  <c r="F214" i="21"/>
  <c r="G214" i="21" s="1"/>
  <c r="F296" i="21"/>
  <c r="G296" i="21" s="1"/>
  <c r="H297" i="21"/>
  <c r="H249" i="20"/>
  <c r="H249" i="37"/>
  <c r="H167" i="20"/>
  <c r="H167" i="37"/>
  <c r="H85" i="20"/>
  <c r="H85" i="37"/>
  <c r="H3" i="37"/>
  <c r="H3" i="20"/>
  <c r="V330" i="21" l="1"/>
  <c r="P297" i="21"/>
  <c r="V248" i="21"/>
  <c r="P215" i="21"/>
  <c r="V166" i="21"/>
  <c r="P133" i="21"/>
  <c r="V84" i="21"/>
  <c r="P51" i="21"/>
  <c r="Q132" i="21"/>
  <c r="Q50" i="21"/>
  <c r="Q296" i="21"/>
  <c r="E216" i="21"/>
  <c r="E52" i="21"/>
  <c r="E134" i="21"/>
  <c r="E298" i="21"/>
  <c r="I85" i="20"/>
  <c r="I249" i="20"/>
  <c r="I3" i="20"/>
  <c r="I167" i="37"/>
  <c r="I3" i="37"/>
  <c r="I167" i="20"/>
  <c r="I85" i="37"/>
  <c r="I249" i="37"/>
  <c r="AA297" i="21"/>
  <c r="AA215" i="21"/>
  <c r="AA133" i="21"/>
  <c r="AA51" i="21"/>
  <c r="H216" i="21"/>
  <c r="F215" i="21"/>
  <c r="G215" i="21" s="1"/>
  <c r="H134" i="21"/>
  <c r="F133" i="21"/>
  <c r="G133" i="21" s="1"/>
  <c r="H52" i="21"/>
  <c r="F51" i="21"/>
  <c r="G51" i="21" s="1"/>
  <c r="H298" i="21"/>
  <c r="F297" i="21"/>
  <c r="G297" i="21" s="1"/>
  <c r="K249" i="37"/>
  <c r="F254" i="37" s="1"/>
  <c r="L249" i="37" s="1"/>
  <c r="K167" i="37"/>
  <c r="F172" i="37" s="1"/>
  <c r="L167" i="37" s="1"/>
  <c r="K85" i="37"/>
  <c r="F90" i="37" s="1"/>
  <c r="L85" i="37" s="1"/>
  <c r="K3" i="37"/>
  <c r="F8" i="37" s="1"/>
  <c r="L3" i="37" s="1"/>
  <c r="K249" i="20"/>
  <c r="F254" i="20" s="1"/>
  <c r="L249" i="20" s="1"/>
  <c r="K167" i="20"/>
  <c r="F172" i="20" s="1"/>
  <c r="L167" i="20" s="1"/>
  <c r="K85" i="20"/>
  <c r="F90" i="20" s="1"/>
  <c r="L85" i="20" s="1"/>
  <c r="K3" i="20"/>
  <c r="F8" i="20" s="1"/>
  <c r="D249" i="20" l="1"/>
  <c r="E249" i="20" s="1"/>
  <c r="F249" i="20"/>
  <c r="G249" i="20" s="1"/>
  <c r="D249" i="37"/>
  <c r="E249" i="37" s="1"/>
  <c r="F249" i="37"/>
  <c r="G249" i="37" s="1"/>
  <c r="D167" i="20"/>
  <c r="E167" i="20" s="1"/>
  <c r="F167" i="20"/>
  <c r="G167" i="20" s="1"/>
  <c r="D167" i="37"/>
  <c r="E167" i="37" s="1"/>
  <c r="F167" i="37"/>
  <c r="G167" i="37" s="1"/>
  <c r="D85" i="37"/>
  <c r="E85" i="37" s="1"/>
  <c r="F85" i="37"/>
  <c r="G85" i="37" s="1"/>
  <c r="D85" i="20"/>
  <c r="E85" i="20" s="1"/>
  <c r="F85" i="20"/>
  <c r="G85" i="20" s="1"/>
  <c r="D3" i="37"/>
  <c r="E3" i="37" s="1"/>
  <c r="F3" i="37"/>
  <c r="G3" i="37" s="1"/>
  <c r="V331" i="21"/>
  <c r="P298" i="21"/>
  <c r="Q298" i="21" s="1"/>
  <c r="V249" i="21"/>
  <c r="P216" i="21"/>
  <c r="Q216" i="21" s="1"/>
  <c r="V167" i="21"/>
  <c r="P134" i="21"/>
  <c r="V85" i="21"/>
  <c r="P52" i="21"/>
  <c r="Q133" i="21"/>
  <c r="Q215" i="21"/>
  <c r="Q51" i="21"/>
  <c r="Q297" i="21"/>
  <c r="E217" i="21"/>
  <c r="E299" i="21"/>
  <c r="E135" i="21"/>
  <c r="E53" i="21"/>
  <c r="D123" i="11"/>
  <c r="D80" i="26"/>
  <c r="D165" i="26"/>
  <c r="D165" i="11"/>
  <c r="D166" i="11"/>
  <c r="D166" i="26"/>
  <c r="D80" i="11"/>
  <c r="AA298" i="21"/>
  <c r="AA216" i="21"/>
  <c r="AA134" i="21"/>
  <c r="AA52" i="21"/>
  <c r="H299" i="21"/>
  <c r="F298" i="21"/>
  <c r="G298" i="21" s="1"/>
  <c r="H53" i="21"/>
  <c r="F52" i="21"/>
  <c r="G52" i="21" s="1"/>
  <c r="H135" i="21"/>
  <c r="F134" i="21"/>
  <c r="G134" i="21" s="1"/>
  <c r="H217" i="21"/>
  <c r="F216" i="21"/>
  <c r="G216" i="21" s="1"/>
  <c r="B256" i="37"/>
  <c r="K256" i="37" s="1"/>
  <c r="B257" i="37"/>
  <c r="D257" i="37" s="1"/>
  <c r="B258" i="37"/>
  <c r="B259" i="37"/>
  <c r="D259" i="37" s="1"/>
  <c r="B260" i="37"/>
  <c r="B261" i="37"/>
  <c r="D261" i="37" s="1"/>
  <c r="B262" i="37"/>
  <c r="K262" i="37" s="1"/>
  <c r="B263" i="37"/>
  <c r="D263" i="37" s="1"/>
  <c r="B264" i="37"/>
  <c r="K264" i="37" s="1"/>
  <c r="B265" i="37"/>
  <c r="D265" i="37" s="1"/>
  <c r="B266" i="37"/>
  <c r="B267" i="37"/>
  <c r="B268" i="37"/>
  <c r="B269" i="37"/>
  <c r="D269" i="37" s="1"/>
  <c r="B270" i="37"/>
  <c r="B271" i="37"/>
  <c r="D271" i="37" s="1"/>
  <c r="B272" i="37"/>
  <c r="B273" i="37"/>
  <c r="D273" i="37" s="1"/>
  <c r="B274" i="37"/>
  <c r="E274" i="37" s="1"/>
  <c r="B275" i="37"/>
  <c r="B276" i="37"/>
  <c r="L276" i="37" s="1"/>
  <c r="B277" i="37"/>
  <c r="B278" i="37"/>
  <c r="B279" i="37"/>
  <c r="B280" i="37"/>
  <c r="B281" i="37"/>
  <c r="D281" i="37" s="1"/>
  <c r="B282" i="37"/>
  <c r="B283" i="37"/>
  <c r="D283" i="37" s="1"/>
  <c r="B284" i="37"/>
  <c r="B255" i="37"/>
  <c r="D255" i="37" s="1"/>
  <c r="B174" i="37"/>
  <c r="B175" i="37"/>
  <c r="B176" i="37"/>
  <c r="B177" i="37"/>
  <c r="D177" i="37" s="1"/>
  <c r="B178" i="37"/>
  <c r="D178" i="37" s="1"/>
  <c r="B179" i="37"/>
  <c r="B180" i="37"/>
  <c r="B181" i="37"/>
  <c r="B182" i="37"/>
  <c r="B183" i="37"/>
  <c r="B184" i="37"/>
  <c r="B185" i="37"/>
  <c r="D185" i="37" s="1"/>
  <c r="B186" i="37"/>
  <c r="B187" i="37"/>
  <c r="B188" i="37"/>
  <c r="B189" i="37"/>
  <c r="D189" i="37" s="1"/>
  <c r="B190" i="37"/>
  <c r="B191" i="37"/>
  <c r="B192" i="37"/>
  <c r="D192" i="37" s="1"/>
  <c r="B193" i="37"/>
  <c r="B194" i="37"/>
  <c r="B195" i="37"/>
  <c r="B196" i="37"/>
  <c r="B197" i="37"/>
  <c r="D197" i="37" s="1"/>
  <c r="B198" i="37"/>
  <c r="B199" i="37"/>
  <c r="B200" i="37"/>
  <c r="B201" i="37"/>
  <c r="D201" i="37" s="1"/>
  <c r="B202" i="37"/>
  <c r="B173" i="37"/>
  <c r="B92" i="37"/>
  <c r="D92" i="37" s="1"/>
  <c r="B93" i="37"/>
  <c r="B94" i="37"/>
  <c r="B95" i="37"/>
  <c r="B96" i="37"/>
  <c r="B97" i="37"/>
  <c r="K97" i="37" s="1"/>
  <c r="B98" i="37"/>
  <c r="B99" i="37"/>
  <c r="B100" i="37"/>
  <c r="J100" i="37" s="1"/>
  <c r="P533" i="22" s="1"/>
  <c r="B101" i="37"/>
  <c r="B102" i="37"/>
  <c r="B103" i="37"/>
  <c r="B104" i="37"/>
  <c r="L104" i="37" s="1"/>
  <c r="B105" i="37"/>
  <c r="D105" i="37" s="1"/>
  <c r="B106" i="37"/>
  <c r="B107" i="37"/>
  <c r="D107" i="37" s="1"/>
  <c r="B108" i="37"/>
  <c r="E108" i="37" s="1"/>
  <c r="I541" i="22" s="1"/>
  <c r="B109" i="37"/>
  <c r="D109" i="37" s="1"/>
  <c r="B110" i="37"/>
  <c r="B111" i="37"/>
  <c r="D111" i="37" s="1"/>
  <c r="B112" i="37"/>
  <c r="J112" i="37" s="1"/>
  <c r="P545" i="22" s="1"/>
  <c r="B113" i="37"/>
  <c r="D113" i="37" s="1"/>
  <c r="B114" i="37"/>
  <c r="B115" i="37"/>
  <c r="D115" i="37" s="1"/>
  <c r="B116" i="37"/>
  <c r="D116" i="37" s="1"/>
  <c r="B117" i="37"/>
  <c r="B118" i="37"/>
  <c r="B119" i="37"/>
  <c r="B120" i="37"/>
  <c r="E120" i="37" s="1"/>
  <c r="B91" i="37"/>
  <c r="B10" i="37"/>
  <c r="B11" i="37"/>
  <c r="B12" i="37"/>
  <c r="B13" i="37"/>
  <c r="B14" i="37"/>
  <c r="B15" i="37"/>
  <c r="B16" i="37"/>
  <c r="J16" i="37" s="1"/>
  <c r="P458" i="22" s="1"/>
  <c r="B17" i="37"/>
  <c r="K17" i="37" s="1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9" i="37"/>
  <c r="L11" i="3"/>
  <c r="L47" i="3"/>
  <c r="B305" i="37"/>
  <c r="B325" i="37" s="1"/>
  <c r="B304" i="37"/>
  <c r="B324" i="37" s="1"/>
  <c r="B303" i="37"/>
  <c r="B323" i="37" s="1"/>
  <c r="B302" i="37"/>
  <c r="B322" i="37" s="1"/>
  <c r="B301" i="37"/>
  <c r="B321" i="37" s="1"/>
  <c r="B300" i="37"/>
  <c r="B320" i="37" s="1"/>
  <c r="B299" i="37"/>
  <c r="B319" i="37" s="1"/>
  <c r="B298" i="37"/>
  <c r="B318" i="37" s="1"/>
  <c r="B297" i="37"/>
  <c r="B317" i="37" s="1"/>
  <c r="B296" i="37"/>
  <c r="B316" i="37" s="1"/>
  <c r="B295" i="37"/>
  <c r="B315" i="37" s="1"/>
  <c r="B294" i="37"/>
  <c r="B314" i="37" s="1"/>
  <c r="B293" i="37"/>
  <c r="B313" i="37" s="1"/>
  <c r="B292" i="37"/>
  <c r="B312" i="37" s="1"/>
  <c r="B291" i="37"/>
  <c r="B311" i="37" s="1"/>
  <c r="L119" i="3"/>
  <c r="O249" i="37"/>
  <c r="J249" i="37"/>
  <c r="B223" i="37"/>
  <c r="B243" i="37" s="1"/>
  <c r="B222" i="37"/>
  <c r="B242" i="37" s="1"/>
  <c r="B221" i="37"/>
  <c r="B241" i="37" s="1"/>
  <c r="B220" i="37"/>
  <c r="B240" i="37" s="1"/>
  <c r="B219" i="37"/>
  <c r="B239" i="37" s="1"/>
  <c r="B218" i="37"/>
  <c r="B238" i="37" s="1"/>
  <c r="B217" i="37"/>
  <c r="B237" i="37" s="1"/>
  <c r="B216" i="37"/>
  <c r="B236" i="37" s="1"/>
  <c r="B215" i="37"/>
  <c r="B235" i="37" s="1"/>
  <c r="B214" i="37"/>
  <c r="B234" i="37" s="1"/>
  <c r="B213" i="37"/>
  <c r="B233" i="37" s="1"/>
  <c r="B212" i="37"/>
  <c r="B232" i="37" s="1"/>
  <c r="B211" i="37"/>
  <c r="B231" i="37" s="1"/>
  <c r="B210" i="37"/>
  <c r="B230" i="37" s="1"/>
  <c r="B209" i="37"/>
  <c r="B229" i="37" s="1"/>
  <c r="L83" i="3"/>
  <c r="O167" i="37"/>
  <c r="J167" i="37"/>
  <c r="B141" i="37"/>
  <c r="B161" i="37" s="1"/>
  <c r="B140" i="37"/>
  <c r="B160" i="37" s="1"/>
  <c r="B139" i="37"/>
  <c r="B159" i="37" s="1"/>
  <c r="B138" i="37"/>
  <c r="B158" i="37" s="1"/>
  <c r="B137" i="37"/>
  <c r="B157" i="37" s="1"/>
  <c r="B136" i="37"/>
  <c r="B156" i="37" s="1"/>
  <c r="B135" i="37"/>
  <c r="B155" i="37" s="1"/>
  <c r="B134" i="37"/>
  <c r="B154" i="37" s="1"/>
  <c r="B133" i="37"/>
  <c r="B153" i="37" s="1"/>
  <c r="B132" i="37"/>
  <c r="B152" i="37" s="1"/>
  <c r="B131" i="37"/>
  <c r="B151" i="37" s="1"/>
  <c r="B130" i="37"/>
  <c r="B150" i="37" s="1"/>
  <c r="B129" i="37"/>
  <c r="B149" i="37" s="1"/>
  <c r="B128" i="37"/>
  <c r="B148" i="37" s="1"/>
  <c r="B127" i="37"/>
  <c r="B147" i="37" s="1"/>
  <c r="G90" i="37"/>
  <c r="H90" i="37" s="1"/>
  <c r="N47" i="3" s="1"/>
  <c r="O85" i="37"/>
  <c r="J85" i="37"/>
  <c r="B59" i="37"/>
  <c r="B79" i="37" s="1"/>
  <c r="B58" i="37"/>
  <c r="B78" i="37" s="1"/>
  <c r="B57" i="37"/>
  <c r="B77" i="37" s="1"/>
  <c r="B56" i="37"/>
  <c r="B76" i="37" s="1"/>
  <c r="B55" i="37"/>
  <c r="B75" i="37" s="1"/>
  <c r="B54" i="37"/>
  <c r="B74" i="37" s="1"/>
  <c r="B53" i="37"/>
  <c r="B73" i="37" s="1"/>
  <c r="B52" i="37"/>
  <c r="B72" i="37" s="1"/>
  <c r="B51" i="37"/>
  <c r="B71" i="37" s="1"/>
  <c r="B50" i="37"/>
  <c r="B70" i="37" s="1"/>
  <c r="B49" i="37"/>
  <c r="B69" i="37" s="1"/>
  <c r="B48" i="37"/>
  <c r="B68" i="37" s="1"/>
  <c r="B47" i="37"/>
  <c r="B67" i="37" s="1"/>
  <c r="B46" i="37"/>
  <c r="B66" i="37" s="1"/>
  <c r="B45" i="37"/>
  <c r="B65" i="37" s="1"/>
  <c r="AG31" i="37"/>
  <c r="AC31" i="37"/>
  <c r="AB31" i="37" s="1"/>
  <c r="AG30" i="37"/>
  <c r="AE30" i="37" s="1"/>
  <c r="AC30" i="37"/>
  <c r="AG29" i="37"/>
  <c r="AE29" i="37" s="1"/>
  <c r="AC29" i="37"/>
  <c r="AA29" i="37" s="1"/>
  <c r="AG28" i="37"/>
  <c r="AE28" i="37" s="1"/>
  <c r="AC28" i="37"/>
  <c r="AA28" i="37" s="1"/>
  <c r="AG27" i="37"/>
  <c r="AE27" i="37" s="1"/>
  <c r="AC27" i="37"/>
  <c r="AG26" i="37"/>
  <c r="AE26" i="37" s="1"/>
  <c r="AC26" i="37"/>
  <c r="AA26" i="37" s="1"/>
  <c r="AG25" i="37"/>
  <c r="AC25" i="37"/>
  <c r="AA25" i="37" s="1"/>
  <c r="AG24" i="37"/>
  <c r="AF24" i="37" s="1"/>
  <c r="AC24" i="37"/>
  <c r="AA24" i="37" s="1"/>
  <c r="AG23" i="37"/>
  <c r="AC23" i="37"/>
  <c r="AA23" i="37" s="1"/>
  <c r="AF22" i="37"/>
  <c r="AB22" i="37"/>
  <c r="AG21" i="37"/>
  <c r="AF21" i="37" s="1"/>
  <c r="AC21" i="37"/>
  <c r="AA21" i="37" s="1"/>
  <c r="AG20" i="37"/>
  <c r="AF20" i="37" s="1"/>
  <c r="AC20" i="37"/>
  <c r="AA20" i="37" s="1"/>
  <c r="AG19" i="37"/>
  <c r="AE19" i="37" s="1"/>
  <c r="AC19" i="37"/>
  <c r="AA19" i="37" s="1"/>
  <c r="AG18" i="37"/>
  <c r="AC18" i="37"/>
  <c r="AA18" i="37" s="1"/>
  <c r="AG17" i="37"/>
  <c r="AE17" i="37" s="1"/>
  <c r="AC17" i="37"/>
  <c r="AG16" i="37"/>
  <c r="AF16" i="37" s="1"/>
  <c r="AC16" i="37"/>
  <c r="AG15" i="37"/>
  <c r="AE15" i="37" s="1"/>
  <c r="AC15" i="37"/>
  <c r="AB15" i="37" s="1"/>
  <c r="AG14" i="37"/>
  <c r="AC14" i="37"/>
  <c r="AA14" i="37" s="1"/>
  <c r="AG13" i="37"/>
  <c r="AF13" i="37" s="1"/>
  <c r="AC13" i="37"/>
  <c r="AG12" i="37"/>
  <c r="AE12" i="37" s="1"/>
  <c r="AC12" i="37"/>
  <c r="AA12" i="37" s="1"/>
  <c r="AG11" i="37"/>
  <c r="AE11" i="37" s="1"/>
  <c r="AC11" i="37"/>
  <c r="AB11" i="37" s="1"/>
  <c r="AG10" i="37"/>
  <c r="AC10" i="37"/>
  <c r="AA10" i="37" s="1"/>
  <c r="AG9" i="37"/>
  <c r="AF9" i="37" s="1"/>
  <c r="AC9" i="37"/>
  <c r="AG8" i="37"/>
  <c r="AE8" i="37" s="1"/>
  <c r="AC8" i="37"/>
  <c r="AB8" i="37" s="1"/>
  <c r="G8" i="37"/>
  <c r="AG7" i="37"/>
  <c r="AC7" i="37"/>
  <c r="AA7" i="37" s="1"/>
  <c r="O3" i="37"/>
  <c r="J3" i="37"/>
  <c r="V332" i="21" l="1"/>
  <c r="P299" i="21"/>
  <c r="V250" i="21"/>
  <c r="P217" i="21"/>
  <c r="V168" i="21"/>
  <c r="P135" i="21"/>
  <c r="V86" i="21"/>
  <c r="P53" i="21"/>
  <c r="Q53" i="21" s="1"/>
  <c r="Q134" i="21"/>
  <c r="Q52" i="21"/>
  <c r="E136" i="21"/>
  <c r="E54" i="21"/>
  <c r="E300" i="21"/>
  <c r="E218" i="21"/>
  <c r="D164" i="26"/>
  <c r="D164" i="11"/>
  <c r="D121" i="26"/>
  <c r="D121" i="11"/>
  <c r="D78" i="11"/>
  <c r="D78" i="26"/>
  <c r="K257" i="37"/>
  <c r="K261" i="37"/>
  <c r="K265" i="37"/>
  <c r="AA299" i="21"/>
  <c r="AA217" i="21"/>
  <c r="AA135" i="21"/>
  <c r="AA53" i="21"/>
  <c r="L92" i="37"/>
  <c r="D36" i="37"/>
  <c r="E36" i="37"/>
  <c r="I478" i="22" s="1"/>
  <c r="J24" i="37"/>
  <c r="P466" i="22" s="1"/>
  <c r="D24" i="37"/>
  <c r="E24" i="37"/>
  <c r="K27" i="3" s="1"/>
  <c r="F16" i="37"/>
  <c r="D16" i="37"/>
  <c r="E16" i="37"/>
  <c r="K19" i="3" s="1"/>
  <c r="H120" i="37"/>
  <c r="D120" i="37"/>
  <c r="E112" i="37"/>
  <c r="I545" i="22" s="1"/>
  <c r="D112" i="37"/>
  <c r="E104" i="37"/>
  <c r="I537" i="22" s="1"/>
  <c r="D104" i="37"/>
  <c r="E96" i="37"/>
  <c r="I529" i="22" s="1"/>
  <c r="D96" i="37"/>
  <c r="E200" i="37"/>
  <c r="I624" i="22" s="1"/>
  <c r="D200" i="37"/>
  <c r="H284" i="37"/>
  <c r="D284" i="37"/>
  <c r="H272" i="37"/>
  <c r="D272" i="37"/>
  <c r="H260" i="37"/>
  <c r="D260" i="37"/>
  <c r="K96" i="37"/>
  <c r="E100" i="37"/>
  <c r="I533" i="22" s="1"/>
  <c r="L112" i="37"/>
  <c r="K276" i="37"/>
  <c r="H9" i="37"/>
  <c r="D9" i="37"/>
  <c r="E9" i="37"/>
  <c r="K12" i="3" s="1"/>
  <c r="F35" i="37"/>
  <c r="D35" i="37"/>
  <c r="E35" i="37"/>
  <c r="K38" i="3" s="1"/>
  <c r="G31" i="37"/>
  <c r="D31" i="37"/>
  <c r="E31" i="37"/>
  <c r="H27" i="37"/>
  <c r="D27" i="37"/>
  <c r="E27" i="37"/>
  <c r="G23" i="37"/>
  <c r="D23" i="37"/>
  <c r="E23" i="37"/>
  <c r="G19" i="37"/>
  <c r="D19" i="37"/>
  <c r="E19" i="37"/>
  <c r="G15" i="37"/>
  <c r="D15" i="37"/>
  <c r="E15" i="37"/>
  <c r="G11" i="37"/>
  <c r="D11" i="37"/>
  <c r="E11" i="37"/>
  <c r="E119" i="37"/>
  <c r="I552" i="22" s="1"/>
  <c r="D119" i="37"/>
  <c r="G103" i="37"/>
  <c r="I103" i="37" s="1"/>
  <c r="D103" i="37"/>
  <c r="K99" i="37"/>
  <c r="D99" i="37"/>
  <c r="G95" i="37"/>
  <c r="D95" i="37"/>
  <c r="H173" i="37"/>
  <c r="D173" i="37"/>
  <c r="G199" i="37"/>
  <c r="D199" i="37"/>
  <c r="G195" i="37"/>
  <c r="D195" i="37"/>
  <c r="G191" i="37"/>
  <c r="D191" i="37"/>
  <c r="G187" i="37"/>
  <c r="D187" i="37"/>
  <c r="G183" i="37"/>
  <c r="D183" i="37"/>
  <c r="G179" i="37"/>
  <c r="D179" i="37"/>
  <c r="G175" i="37"/>
  <c r="D175" i="37"/>
  <c r="F279" i="37"/>
  <c r="D279" i="37"/>
  <c r="E275" i="37"/>
  <c r="K140" i="3" s="1"/>
  <c r="D275" i="37"/>
  <c r="E267" i="37"/>
  <c r="K132" i="3" s="1"/>
  <c r="D267" i="37"/>
  <c r="K32" i="37"/>
  <c r="D32" i="37"/>
  <c r="E32" i="37"/>
  <c r="K35" i="3" s="1"/>
  <c r="J20" i="37"/>
  <c r="P462" i="22" s="1"/>
  <c r="D20" i="37"/>
  <c r="E20" i="37"/>
  <c r="K23" i="3" s="1"/>
  <c r="K12" i="37"/>
  <c r="D12" i="37"/>
  <c r="E12" i="37"/>
  <c r="K15" i="3" s="1"/>
  <c r="F108" i="37"/>
  <c r="D108" i="37"/>
  <c r="F196" i="37"/>
  <c r="D196" i="37"/>
  <c r="E188" i="37"/>
  <c r="I612" i="22" s="1"/>
  <c r="D188" i="37"/>
  <c r="F180" i="37"/>
  <c r="D180" i="37"/>
  <c r="H280" i="37"/>
  <c r="D280" i="37"/>
  <c r="H268" i="37"/>
  <c r="D268" i="37"/>
  <c r="H256" i="37"/>
  <c r="D256" i="37"/>
  <c r="K92" i="37"/>
  <c r="J96" i="37"/>
  <c r="P529" i="22" s="1"/>
  <c r="J108" i="37"/>
  <c r="P541" i="22" s="1"/>
  <c r="E116" i="37"/>
  <c r="I549" i="22" s="1"/>
  <c r="J256" i="37"/>
  <c r="P671" i="22" s="1"/>
  <c r="E272" i="37"/>
  <c r="I687" i="22" s="1"/>
  <c r="H38" i="37"/>
  <c r="D38" i="37"/>
  <c r="E38" i="37"/>
  <c r="I480" i="22" s="1"/>
  <c r="H34" i="37"/>
  <c r="D34" i="37"/>
  <c r="E34" i="37"/>
  <c r="K37" i="3" s="1"/>
  <c r="D30" i="37"/>
  <c r="E30" i="37"/>
  <c r="K33" i="3" s="1"/>
  <c r="D26" i="37"/>
  <c r="E26" i="37"/>
  <c r="I468" i="22" s="1"/>
  <c r="D22" i="37"/>
  <c r="E22" i="37"/>
  <c r="I464" i="22" s="1"/>
  <c r="G18" i="37"/>
  <c r="D18" i="37"/>
  <c r="E18" i="37"/>
  <c r="D14" i="37"/>
  <c r="E14" i="37"/>
  <c r="H10" i="37"/>
  <c r="D10" i="37"/>
  <c r="E10" i="37"/>
  <c r="K118" i="37"/>
  <c r="D118" i="37"/>
  <c r="K114" i="37"/>
  <c r="D114" i="37"/>
  <c r="G110" i="37"/>
  <c r="D110" i="37"/>
  <c r="L106" i="37"/>
  <c r="D106" i="37"/>
  <c r="H102" i="37"/>
  <c r="D102" i="37"/>
  <c r="E98" i="37"/>
  <c r="K55" i="3" s="1"/>
  <c r="D98" i="37"/>
  <c r="H94" i="37"/>
  <c r="D94" i="37"/>
  <c r="G202" i="37"/>
  <c r="I202" i="37" s="1"/>
  <c r="D202" i="37"/>
  <c r="G198" i="37"/>
  <c r="I198" i="37" s="1"/>
  <c r="D198" i="37"/>
  <c r="G194" i="37"/>
  <c r="D194" i="37"/>
  <c r="H190" i="37"/>
  <c r="D190" i="37"/>
  <c r="K186" i="37"/>
  <c r="D186" i="37"/>
  <c r="G182" i="37"/>
  <c r="D182" i="37"/>
  <c r="H174" i="37"/>
  <c r="D174" i="37"/>
  <c r="G282" i="37"/>
  <c r="D282" i="37"/>
  <c r="G278" i="37"/>
  <c r="D278" i="37"/>
  <c r="G274" i="37"/>
  <c r="D274" i="37"/>
  <c r="G270" i="37"/>
  <c r="D270" i="37"/>
  <c r="G266" i="37"/>
  <c r="D266" i="37"/>
  <c r="G262" i="37"/>
  <c r="D262" i="37"/>
  <c r="G258" i="37"/>
  <c r="D258" i="37"/>
  <c r="D28" i="37"/>
  <c r="E28" i="37"/>
  <c r="K31" i="3" s="1"/>
  <c r="F100" i="37"/>
  <c r="D100" i="37"/>
  <c r="H184" i="37"/>
  <c r="D184" i="37"/>
  <c r="G176" i="37"/>
  <c r="D176" i="37"/>
  <c r="H276" i="37"/>
  <c r="AD691" i="22" s="1"/>
  <c r="D276" i="37"/>
  <c r="H264" i="37"/>
  <c r="D264" i="37"/>
  <c r="E92" i="37"/>
  <c r="K49" i="3" s="1"/>
  <c r="L96" i="37"/>
  <c r="J104" i="37"/>
  <c r="P537" i="22" s="1"/>
  <c r="K112" i="37"/>
  <c r="K120" i="37"/>
  <c r="L256" i="37"/>
  <c r="E264" i="37"/>
  <c r="I679" i="22" s="1"/>
  <c r="J272" i="37"/>
  <c r="P687" i="22" s="1"/>
  <c r="L284" i="37"/>
  <c r="G37" i="37"/>
  <c r="D37" i="37"/>
  <c r="E37" i="37"/>
  <c r="H33" i="37"/>
  <c r="D33" i="37"/>
  <c r="E33" i="37"/>
  <c r="D29" i="37"/>
  <c r="E29" i="37"/>
  <c r="H25" i="37"/>
  <c r="D25" i="37"/>
  <c r="E25" i="37"/>
  <c r="F21" i="37"/>
  <c r="D21" i="37"/>
  <c r="E21" i="37"/>
  <c r="D17" i="37"/>
  <c r="E17" i="37"/>
  <c r="H13" i="37"/>
  <c r="D13" i="37"/>
  <c r="E13" i="37"/>
  <c r="I455" i="22" s="1"/>
  <c r="H91" i="37"/>
  <c r="D91" i="37"/>
  <c r="G117" i="37"/>
  <c r="D117" i="37"/>
  <c r="H101" i="37"/>
  <c r="D101" i="37"/>
  <c r="G97" i="37"/>
  <c r="W530" i="22" s="1"/>
  <c r="D97" i="37"/>
  <c r="K93" i="37"/>
  <c r="D93" i="37"/>
  <c r="L193" i="37"/>
  <c r="D193" i="37"/>
  <c r="F181" i="37"/>
  <c r="D181" i="37"/>
  <c r="E277" i="37"/>
  <c r="I692" i="22" s="1"/>
  <c r="D277" i="37"/>
  <c r="H218" i="21"/>
  <c r="F217" i="21"/>
  <c r="G217" i="21" s="1"/>
  <c r="H136" i="21"/>
  <c r="F135" i="21"/>
  <c r="G135" i="21" s="1"/>
  <c r="H54" i="21"/>
  <c r="F53" i="21"/>
  <c r="G53" i="21" s="1"/>
  <c r="F299" i="21"/>
  <c r="G299" i="21" s="1"/>
  <c r="H300" i="21"/>
  <c r="K91" i="37"/>
  <c r="J92" i="37"/>
  <c r="P525" i="22" s="1"/>
  <c r="K104" i="37"/>
  <c r="L116" i="37"/>
  <c r="L120" i="37"/>
  <c r="L200" i="37"/>
  <c r="E256" i="37"/>
  <c r="I671" i="22" s="1"/>
  <c r="L272" i="37"/>
  <c r="J276" i="37"/>
  <c r="P691" i="22" s="1"/>
  <c r="J106" i="37"/>
  <c r="P539" i="22" s="1"/>
  <c r="J110" i="37"/>
  <c r="P543" i="22" s="1"/>
  <c r="K280" i="37"/>
  <c r="L262" i="37"/>
  <c r="J266" i="37"/>
  <c r="P681" i="22" s="1"/>
  <c r="K279" i="37"/>
  <c r="AF27" i="37"/>
  <c r="E191" i="37"/>
  <c r="I615" i="22" s="1"/>
  <c r="E183" i="37"/>
  <c r="I607" i="22" s="1"/>
  <c r="E202" i="37"/>
  <c r="K113" i="3" s="1"/>
  <c r="J258" i="37"/>
  <c r="P673" i="22" s="1"/>
  <c r="K278" i="37"/>
  <c r="L19" i="37"/>
  <c r="L9" i="37"/>
  <c r="L10" i="37"/>
  <c r="L98" i="37"/>
  <c r="J102" i="37"/>
  <c r="P535" i="22" s="1"/>
  <c r="E182" i="37"/>
  <c r="K93" i="3" s="1"/>
  <c r="K198" i="37"/>
  <c r="L278" i="37"/>
  <c r="L15" i="37"/>
  <c r="E175" i="37"/>
  <c r="I599" i="22" s="1"/>
  <c r="L191" i="37"/>
  <c r="J27" i="37"/>
  <c r="P469" i="22" s="1"/>
  <c r="AB28" i="37"/>
  <c r="AF29" i="37"/>
  <c r="J95" i="37"/>
  <c r="P528" i="22" s="1"/>
  <c r="J175" i="37"/>
  <c r="P599" i="22" s="1"/>
  <c r="J179" i="37"/>
  <c r="P603" i="22" s="1"/>
  <c r="E187" i="37"/>
  <c r="I611" i="22" s="1"/>
  <c r="K195" i="37"/>
  <c r="J11" i="37"/>
  <c r="P453" i="22" s="1"/>
  <c r="J31" i="37"/>
  <c r="P473" i="22" s="1"/>
  <c r="K175" i="37"/>
  <c r="L175" i="37"/>
  <c r="K191" i="37"/>
  <c r="L195" i="37"/>
  <c r="E199" i="37"/>
  <c r="I623" i="22" s="1"/>
  <c r="F92" i="37"/>
  <c r="J23" i="37"/>
  <c r="P465" i="22" s="1"/>
  <c r="J35" i="37"/>
  <c r="P477" i="22" s="1"/>
  <c r="K9" i="37"/>
  <c r="K100" i="37"/>
  <c r="L100" i="37"/>
  <c r="K108" i="37"/>
  <c r="L108" i="37"/>
  <c r="K116" i="37"/>
  <c r="AF11" i="37"/>
  <c r="AF19" i="37"/>
  <c r="AB24" i="37"/>
  <c r="K258" i="37"/>
  <c r="L258" i="37"/>
  <c r="K266" i="37"/>
  <c r="L266" i="37"/>
  <c r="E270" i="37"/>
  <c r="I685" i="22" s="1"/>
  <c r="J274" i="37"/>
  <c r="P689" i="22" s="1"/>
  <c r="E282" i="37"/>
  <c r="I697" i="22" s="1"/>
  <c r="F13" i="37"/>
  <c r="E262" i="37"/>
  <c r="I677" i="22" s="1"/>
  <c r="J270" i="37"/>
  <c r="P685" i="22" s="1"/>
  <c r="K274" i="37"/>
  <c r="L274" i="37"/>
  <c r="E278" i="37"/>
  <c r="I693" i="22" s="1"/>
  <c r="J282" i="37"/>
  <c r="P697" i="22" s="1"/>
  <c r="AA15" i="37"/>
  <c r="AB19" i="37"/>
  <c r="AB20" i="37"/>
  <c r="AB26" i="37"/>
  <c r="E258" i="37"/>
  <c r="K123" i="3" s="1"/>
  <c r="J262" i="37"/>
  <c r="P677" i="22" s="1"/>
  <c r="E266" i="37"/>
  <c r="I681" i="22" s="1"/>
  <c r="K270" i="37"/>
  <c r="L270" i="37"/>
  <c r="J278" i="37"/>
  <c r="P693" i="22" s="1"/>
  <c r="K282" i="37"/>
  <c r="L282" i="37"/>
  <c r="G21" i="37"/>
  <c r="F268" i="37"/>
  <c r="H35" i="37"/>
  <c r="AA8" i="37"/>
  <c r="J19" i="37"/>
  <c r="P461" i="22" s="1"/>
  <c r="AB23" i="37"/>
  <c r="L27" i="37"/>
  <c r="AA31" i="37"/>
  <c r="K35" i="37"/>
  <c r="L35" i="37"/>
  <c r="K98" i="37"/>
  <c r="K102" i="37"/>
  <c r="K110" i="37"/>
  <c r="J114" i="37"/>
  <c r="P547" i="22" s="1"/>
  <c r="J116" i="37"/>
  <c r="P549" i="22" s="1"/>
  <c r="J118" i="37"/>
  <c r="P551" i="22" s="1"/>
  <c r="L173" i="37"/>
  <c r="E179" i="37"/>
  <c r="I603" i="22" s="1"/>
  <c r="J183" i="37"/>
  <c r="P607" i="22" s="1"/>
  <c r="J187" i="37"/>
  <c r="P611" i="22" s="1"/>
  <c r="H15" i="37"/>
  <c r="F27" i="37"/>
  <c r="G94" i="37"/>
  <c r="F114" i="37"/>
  <c r="F264" i="37"/>
  <c r="J199" i="37"/>
  <c r="P623" i="22" s="1"/>
  <c r="G9" i="37"/>
  <c r="H31" i="37"/>
  <c r="G173" i="37"/>
  <c r="I173" i="37" s="1"/>
  <c r="F183" i="37"/>
  <c r="H195" i="37"/>
  <c r="AE9" i="37"/>
  <c r="AE21" i="37"/>
  <c r="L118" i="37"/>
  <c r="K183" i="37"/>
  <c r="L183" i="37"/>
  <c r="K187" i="37"/>
  <c r="L187" i="37"/>
  <c r="E195" i="37"/>
  <c r="I619" i="22" s="1"/>
  <c r="J9" i="37"/>
  <c r="P451" i="22" s="1"/>
  <c r="AB10" i="37"/>
  <c r="AF12" i="37"/>
  <c r="J15" i="37"/>
  <c r="P457" i="22" s="1"/>
  <c r="L23" i="37"/>
  <c r="L31" i="37"/>
  <c r="L102" i="37"/>
  <c r="L110" i="37"/>
  <c r="J120" i="37"/>
  <c r="P553" i="22" s="1"/>
  <c r="K179" i="37"/>
  <c r="L179" i="37"/>
  <c r="J191" i="37"/>
  <c r="P615" i="22" s="1"/>
  <c r="J195" i="37"/>
  <c r="P619" i="22" s="1"/>
  <c r="H19" i="37"/>
  <c r="F34" i="37"/>
  <c r="F187" i="37"/>
  <c r="H270" i="37"/>
  <c r="H179" i="37"/>
  <c r="F199" i="37"/>
  <c r="F256" i="37"/>
  <c r="H274" i="37"/>
  <c r="K111" i="37"/>
  <c r="E111" i="37"/>
  <c r="I544" i="22" s="1"/>
  <c r="AA27" i="37"/>
  <c r="AB27" i="37"/>
  <c r="AA30" i="37"/>
  <c r="AB30" i="37"/>
  <c r="G28" i="37"/>
  <c r="F24" i="37"/>
  <c r="F119" i="37"/>
  <c r="G119" i="37"/>
  <c r="F115" i="37"/>
  <c r="G115" i="37"/>
  <c r="E107" i="37"/>
  <c r="K64" i="3" s="1"/>
  <c r="H107" i="37"/>
  <c r="G99" i="37"/>
  <c r="H99" i="37"/>
  <c r="AF25" i="37"/>
  <c r="AE25" i="37"/>
  <c r="E115" i="37"/>
  <c r="I548" i="22" s="1"/>
  <c r="H111" i="37"/>
  <c r="G192" i="37"/>
  <c r="L192" i="37"/>
  <c r="G188" i="37"/>
  <c r="H255" i="37"/>
  <c r="G255" i="37"/>
  <c r="I255" i="37" s="1"/>
  <c r="F281" i="37"/>
  <c r="G281" i="37"/>
  <c r="H281" i="37"/>
  <c r="F277" i="37"/>
  <c r="G277" i="37"/>
  <c r="I277" i="37" s="1"/>
  <c r="J277" i="37"/>
  <c r="P692" i="22" s="1"/>
  <c r="K277" i="37"/>
  <c r="F273" i="37"/>
  <c r="H273" i="37"/>
  <c r="G273" i="37"/>
  <c r="I273" i="37" s="1"/>
  <c r="F269" i="37"/>
  <c r="H269" i="37"/>
  <c r="G269" i="37"/>
  <c r="F265" i="37"/>
  <c r="J265" i="37"/>
  <c r="P680" i="22" s="1"/>
  <c r="H265" i="37"/>
  <c r="G265" i="37"/>
  <c r="I265" i="37" s="1"/>
  <c r="E265" i="37"/>
  <c r="I680" i="22" s="1"/>
  <c r="F261" i="37"/>
  <c r="J261" i="37"/>
  <c r="P676" i="22" s="1"/>
  <c r="H261" i="37"/>
  <c r="E261" i="37"/>
  <c r="I676" i="22" s="1"/>
  <c r="F257" i="37"/>
  <c r="G257" i="37"/>
  <c r="I257" i="37" s="1"/>
  <c r="J257" i="37"/>
  <c r="P672" i="22" s="1"/>
  <c r="H257" i="37"/>
  <c r="AF8" i="37"/>
  <c r="AB14" i="37"/>
  <c r="AF15" i="37"/>
  <c r="AB18" i="37"/>
  <c r="AE23" i="37"/>
  <c r="AF23" i="37"/>
  <c r="AE24" i="37"/>
  <c r="AF28" i="37"/>
  <c r="AE31" i="37"/>
  <c r="AF31" i="37"/>
  <c r="K192" i="37"/>
  <c r="K273" i="37"/>
  <c r="H30" i="37"/>
  <c r="G30" i="37"/>
  <c r="H26" i="37"/>
  <c r="G26" i="37"/>
  <c r="F22" i="37"/>
  <c r="G22" i="37"/>
  <c r="F18" i="37"/>
  <c r="H18" i="37"/>
  <c r="F14" i="37"/>
  <c r="H14" i="37"/>
  <c r="K14" i="37"/>
  <c r="F10" i="37"/>
  <c r="G10" i="37"/>
  <c r="I10" i="37" s="1"/>
  <c r="G14" i="37"/>
  <c r="I14" i="37" s="1"/>
  <c r="F30" i="37"/>
  <c r="H117" i="37"/>
  <c r="E117" i="37"/>
  <c r="K74" i="3" s="1"/>
  <c r="F117" i="37"/>
  <c r="G113" i="37"/>
  <c r="I113" i="37" s="1"/>
  <c r="K113" i="37"/>
  <c r="H109" i="37"/>
  <c r="K109" i="37"/>
  <c r="H105" i="37"/>
  <c r="F105" i="37"/>
  <c r="H97" i="37"/>
  <c r="E97" i="37"/>
  <c r="K54" i="3" s="1"/>
  <c r="F97" i="37"/>
  <c r="H93" i="37"/>
  <c r="L93" i="37"/>
  <c r="H103" i="37"/>
  <c r="F176" i="37"/>
  <c r="G261" i="37"/>
  <c r="I261" i="37" s="1"/>
  <c r="AA16" i="37"/>
  <c r="AB16" i="37"/>
  <c r="AA11" i="37"/>
  <c r="AB12" i="37"/>
  <c r="K117" i="37"/>
  <c r="K255" i="37"/>
  <c r="E257" i="37"/>
  <c r="I672" i="22" s="1"/>
  <c r="H22" i="37"/>
  <c r="H95" i="37"/>
  <c r="G105" i="37"/>
  <c r="I105" i="37" s="1"/>
  <c r="H115" i="37"/>
  <c r="F202" i="37"/>
  <c r="J202" i="37"/>
  <c r="P626" i="22" s="1"/>
  <c r="H202" i="37"/>
  <c r="F198" i="37"/>
  <c r="E198" i="37"/>
  <c r="I622" i="22" s="1"/>
  <c r="H198" i="37"/>
  <c r="J198" i="37"/>
  <c r="P622" i="22" s="1"/>
  <c r="F194" i="37"/>
  <c r="H194" i="37"/>
  <c r="F190" i="37"/>
  <c r="G190" i="37"/>
  <c r="I190" i="37" s="1"/>
  <c r="F186" i="37"/>
  <c r="H186" i="37"/>
  <c r="F182" i="37"/>
  <c r="H182" i="37"/>
  <c r="K182" i="37"/>
  <c r="F178" i="37"/>
  <c r="H178" i="37"/>
  <c r="K178" i="37"/>
  <c r="F174" i="37"/>
  <c r="G174" i="37"/>
  <c r="G178" i="37"/>
  <c r="G186" i="37"/>
  <c r="I186" i="37" s="1"/>
  <c r="F192" i="37"/>
  <c r="F263" i="37"/>
  <c r="F255" i="37"/>
  <c r="H277" i="37"/>
  <c r="G13" i="37"/>
  <c r="H23" i="37"/>
  <c r="F37" i="37"/>
  <c r="H183" i="37"/>
  <c r="H187" i="37"/>
  <c r="F191" i="37"/>
  <c r="H258" i="37"/>
  <c r="G268" i="37"/>
  <c r="F272" i="37"/>
  <c r="F276" i="37"/>
  <c r="H278" i="37"/>
  <c r="H282" i="37"/>
  <c r="F260" i="37"/>
  <c r="H262" i="37"/>
  <c r="G276" i="37"/>
  <c r="F284" i="37"/>
  <c r="F9" i="37"/>
  <c r="H11" i="37"/>
  <c r="G35" i="37"/>
  <c r="F173" i="37"/>
  <c r="F175" i="37"/>
  <c r="H199" i="37"/>
  <c r="G260" i="37"/>
  <c r="H266" i="37"/>
  <c r="G284" i="37"/>
  <c r="I284" i="37" s="1"/>
  <c r="L201" i="37"/>
  <c r="H201" i="37"/>
  <c r="G201" i="37"/>
  <c r="F201" i="37"/>
  <c r="G193" i="37"/>
  <c r="F193" i="37"/>
  <c r="H193" i="37"/>
  <c r="L185" i="37"/>
  <c r="H185" i="37"/>
  <c r="G185" i="37"/>
  <c r="F185" i="37"/>
  <c r="K177" i="37"/>
  <c r="G177" i="37"/>
  <c r="F177" i="37"/>
  <c r="H177" i="37"/>
  <c r="L197" i="37"/>
  <c r="F197" i="37"/>
  <c r="H189" i="37"/>
  <c r="G189" i="37"/>
  <c r="H181" i="37"/>
  <c r="G197" i="37"/>
  <c r="L177" i="37"/>
  <c r="I689" i="22"/>
  <c r="K139" i="3"/>
  <c r="H37" i="37"/>
  <c r="H197" i="37"/>
  <c r="H8" i="37"/>
  <c r="N11" i="3" s="1"/>
  <c r="M11" i="3"/>
  <c r="AE13" i="37"/>
  <c r="AE20" i="37"/>
  <c r="G33" i="37"/>
  <c r="F33" i="37"/>
  <c r="G29" i="37"/>
  <c r="H29" i="37"/>
  <c r="F29" i="37"/>
  <c r="H21" i="37"/>
  <c r="H17" i="37"/>
  <c r="F17" i="37"/>
  <c r="F25" i="37"/>
  <c r="F189" i="37"/>
  <c r="K65" i="3"/>
  <c r="AE16" i="37"/>
  <c r="AF17" i="37"/>
  <c r="I553" i="22"/>
  <c r="K77" i="3"/>
  <c r="M47" i="3"/>
  <c r="K36" i="37"/>
  <c r="F36" i="37"/>
  <c r="H36" i="37"/>
  <c r="G36" i="37"/>
  <c r="J32" i="37"/>
  <c r="P474" i="22" s="1"/>
  <c r="F32" i="37"/>
  <c r="H32" i="37"/>
  <c r="K28" i="37"/>
  <c r="F28" i="37"/>
  <c r="H24" i="37"/>
  <c r="G24" i="37"/>
  <c r="H20" i="37"/>
  <c r="G20" i="37"/>
  <c r="H16" i="37"/>
  <c r="G16" i="37"/>
  <c r="J12" i="37"/>
  <c r="P454" i="22" s="1"/>
  <c r="H12" i="37"/>
  <c r="G12" i="37"/>
  <c r="F12" i="37"/>
  <c r="G17" i="37"/>
  <c r="W459" i="22" s="1"/>
  <c r="F20" i="37"/>
  <c r="G25" i="37"/>
  <c r="H28" i="37"/>
  <c r="G32" i="37"/>
  <c r="G118" i="37"/>
  <c r="F118" i="37"/>
  <c r="H118" i="37"/>
  <c r="H114" i="37"/>
  <c r="G114" i="37"/>
  <c r="L114" i="37"/>
  <c r="F110" i="37"/>
  <c r="F106" i="37"/>
  <c r="H106" i="37"/>
  <c r="G106" i="37"/>
  <c r="K106" i="37"/>
  <c r="F102" i="37"/>
  <c r="F98" i="37"/>
  <c r="H98" i="37"/>
  <c r="G98" i="37"/>
  <c r="I98" i="37" s="1"/>
  <c r="J98" i="37"/>
  <c r="P531" i="22" s="1"/>
  <c r="F94" i="37"/>
  <c r="E94" i="37"/>
  <c r="K51" i="3" s="1"/>
  <c r="G102" i="37"/>
  <c r="H110" i="37"/>
  <c r="G181" i="37"/>
  <c r="I181" i="37" s="1"/>
  <c r="H283" i="37"/>
  <c r="G283" i="37"/>
  <c r="F283" i="37"/>
  <c r="H279" i="37"/>
  <c r="G279" i="37"/>
  <c r="L275" i="37"/>
  <c r="H275" i="37"/>
  <c r="G275" i="37"/>
  <c r="F275" i="37"/>
  <c r="H271" i="37"/>
  <c r="G271" i="37"/>
  <c r="L267" i="37"/>
  <c r="H267" i="37"/>
  <c r="G267" i="37"/>
  <c r="F267" i="37"/>
  <c r="L263" i="37"/>
  <c r="H263" i="37"/>
  <c r="G263" i="37"/>
  <c r="E259" i="37"/>
  <c r="K124" i="3" s="1"/>
  <c r="H259" i="37"/>
  <c r="G259" i="37"/>
  <c r="I259" i="37" s="1"/>
  <c r="F259" i="37"/>
  <c r="K283" i="37"/>
  <c r="F11" i="37"/>
  <c r="F15" i="37"/>
  <c r="F19" i="37"/>
  <c r="F23" i="37"/>
  <c r="G27" i="37"/>
  <c r="F31" i="37"/>
  <c r="G34" i="37"/>
  <c r="F38" i="37"/>
  <c r="G91" i="37"/>
  <c r="I91" i="37" s="1"/>
  <c r="F91" i="37"/>
  <c r="H113" i="37"/>
  <c r="F113" i="37"/>
  <c r="F93" i="37"/>
  <c r="F101" i="37"/>
  <c r="F109" i="37"/>
  <c r="F271" i="37"/>
  <c r="F26" i="37"/>
  <c r="G38" i="37"/>
  <c r="G120" i="37"/>
  <c r="F120" i="37"/>
  <c r="G116" i="37"/>
  <c r="H116" i="37"/>
  <c r="F116" i="37"/>
  <c r="G112" i="37"/>
  <c r="H112" i="37"/>
  <c r="H108" i="37"/>
  <c r="G108" i="37"/>
  <c r="H104" i="37"/>
  <c r="AD537" i="22" s="1"/>
  <c r="G104" i="37"/>
  <c r="H100" i="37"/>
  <c r="G100" i="37"/>
  <c r="H96" i="37"/>
  <c r="G96" i="37"/>
  <c r="H92" i="37"/>
  <c r="G92" i="37"/>
  <c r="G93" i="37"/>
  <c r="I93" i="37" s="1"/>
  <c r="F96" i="37"/>
  <c r="G101" i="37"/>
  <c r="I101" i="37" s="1"/>
  <c r="F104" i="37"/>
  <c r="G109" i="37"/>
  <c r="I109" i="37" s="1"/>
  <c r="F112" i="37"/>
  <c r="F95" i="37"/>
  <c r="F99" i="37"/>
  <c r="F103" i="37"/>
  <c r="F107" i="37"/>
  <c r="F111" i="37"/>
  <c r="H119" i="37"/>
  <c r="K200" i="37"/>
  <c r="H200" i="37"/>
  <c r="L196" i="37"/>
  <c r="H196" i="37"/>
  <c r="E192" i="37"/>
  <c r="K103" i="3" s="1"/>
  <c r="H192" i="37"/>
  <c r="H188" i="37"/>
  <c r="K180" i="37"/>
  <c r="H180" i="37"/>
  <c r="E176" i="37"/>
  <c r="I600" i="22" s="1"/>
  <c r="H176" i="37"/>
  <c r="G180" i="37"/>
  <c r="W604" i="22" s="1"/>
  <c r="F184" i="37"/>
  <c r="G196" i="37"/>
  <c r="F200" i="37"/>
  <c r="F280" i="37"/>
  <c r="G107" i="37"/>
  <c r="G111" i="37"/>
  <c r="H175" i="37"/>
  <c r="F179" i="37"/>
  <c r="G184" i="37"/>
  <c r="F188" i="37"/>
  <c r="H191" i="37"/>
  <c r="F195" i="37"/>
  <c r="G200" i="37"/>
  <c r="G256" i="37"/>
  <c r="G264" i="37"/>
  <c r="G272" i="37"/>
  <c r="I272" i="37" s="1"/>
  <c r="G280" i="37"/>
  <c r="F258" i="37"/>
  <c r="F262" i="37"/>
  <c r="F266" i="37"/>
  <c r="F270" i="37"/>
  <c r="F274" i="37"/>
  <c r="F278" i="37"/>
  <c r="F282" i="37"/>
  <c r="K259" i="37"/>
  <c r="K275" i="37"/>
  <c r="L259" i="37"/>
  <c r="K267" i="37"/>
  <c r="K263" i="37"/>
  <c r="L189" i="37"/>
  <c r="K193" i="37"/>
  <c r="K176" i="37"/>
  <c r="E177" i="37"/>
  <c r="J177" i="37"/>
  <c r="P601" i="22" s="1"/>
  <c r="K188" i="37"/>
  <c r="L188" i="37"/>
  <c r="K189" i="37"/>
  <c r="J197" i="37"/>
  <c r="P621" i="22" s="1"/>
  <c r="J201" i="37"/>
  <c r="P625" i="22" s="1"/>
  <c r="K197" i="37"/>
  <c r="K201" i="37"/>
  <c r="E197" i="37"/>
  <c r="E201" i="37"/>
  <c r="K95" i="37"/>
  <c r="E95" i="37"/>
  <c r="K107" i="37"/>
  <c r="L37" i="37"/>
  <c r="J37" i="37"/>
  <c r="P479" i="22" s="1"/>
  <c r="J33" i="37"/>
  <c r="P475" i="22" s="1"/>
  <c r="L29" i="37"/>
  <c r="J29" i="37"/>
  <c r="P471" i="22" s="1"/>
  <c r="K29" i="37"/>
  <c r="L25" i="37"/>
  <c r="J25" i="37"/>
  <c r="P467" i="22" s="1"/>
  <c r="J13" i="37"/>
  <c r="P455" i="22" s="1"/>
  <c r="K13" i="37"/>
  <c r="L21" i="37"/>
  <c r="K25" i="37"/>
  <c r="L17" i="37"/>
  <c r="L13" i="37"/>
  <c r="J21" i="37"/>
  <c r="P463" i="22" s="1"/>
  <c r="J17" i="37"/>
  <c r="P459" i="22" s="1"/>
  <c r="K21" i="37"/>
  <c r="L33" i="37"/>
  <c r="K16" i="37"/>
  <c r="K20" i="37"/>
  <c r="K24" i="37"/>
  <c r="J28" i="37"/>
  <c r="P470" i="22" s="1"/>
  <c r="J36" i="37"/>
  <c r="P478" i="22" s="1"/>
  <c r="AB7" i="37"/>
  <c r="AA9" i="37"/>
  <c r="AB9" i="37"/>
  <c r="B3" i="37"/>
  <c r="N23" i="37" s="1"/>
  <c r="J10" i="37"/>
  <c r="P452" i="22" s="1"/>
  <c r="K10" i="37"/>
  <c r="AE10" i="37"/>
  <c r="AF10" i="37"/>
  <c r="AA13" i="37"/>
  <c r="AB13" i="37"/>
  <c r="L14" i="37"/>
  <c r="J14" i="37"/>
  <c r="P456" i="22" s="1"/>
  <c r="AE18" i="37"/>
  <c r="AF18" i="37"/>
  <c r="L11" i="37"/>
  <c r="K11" i="37"/>
  <c r="AA17" i="37"/>
  <c r="AB17" i="37"/>
  <c r="L18" i="37"/>
  <c r="J18" i="37"/>
  <c r="P460" i="22" s="1"/>
  <c r="AE7" i="37"/>
  <c r="AF7" i="37"/>
  <c r="AE14" i="37"/>
  <c r="AF14" i="37"/>
  <c r="K18" i="37"/>
  <c r="L12" i="37"/>
  <c r="L16" i="37"/>
  <c r="L20" i="37"/>
  <c r="AB21" i="37"/>
  <c r="J22" i="37"/>
  <c r="P464" i="22" s="1"/>
  <c r="L24" i="37"/>
  <c r="AB25" i="37"/>
  <c r="J26" i="37"/>
  <c r="P468" i="22" s="1"/>
  <c r="AF26" i="37"/>
  <c r="L28" i="37"/>
  <c r="AB29" i="37"/>
  <c r="J30" i="37"/>
  <c r="P472" i="22" s="1"/>
  <c r="AF30" i="37"/>
  <c r="L32" i="37"/>
  <c r="J34" i="37"/>
  <c r="P476" i="22" s="1"/>
  <c r="L36" i="37"/>
  <c r="J38" i="37"/>
  <c r="P480" i="22" s="1"/>
  <c r="E93" i="37"/>
  <c r="L94" i="37"/>
  <c r="L95" i="37"/>
  <c r="J97" i="37"/>
  <c r="P530" i="22" s="1"/>
  <c r="E109" i="37"/>
  <c r="L109" i="37"/>
  <c r="J109" i="37"/>
  <c r="P542" i="22" s="1"/>
  <c r="E113" i="37"/>
  <c r="L113" i="37"/>
  <c r="J113" i="37"/>
  <c r="P546" i="22" s="1"/>
  <c r="K22" i="37"/>
  <c r="K26" i="37"/>
  <c r="K30" i="37"/>
  <c r="K34" i="37"/>
  <c r="K38" i="37"/>
  <c r="K15" i="37"/>
  <c r="K19" i="37"/>
  <c r="W461" i="22" s="1"/>
  <c r="L22" i="37"/>
  <c r="K23" i="37"/>
  <c r="L26" i="37"/>
  <c r="K27" i="37"/>
  <c r="L30" i="37"/>
  <c r="K31" i="37"/>
  <c r="K33" i="37"/>
  <c r="L34" i="37"/>
  <c r="K37" i="37"/>
  <c r="L38" i="37"/>
  <c r="L91" i="37"/>
  <c r="J93" i="37"/>
  <c r="P526" i="22" s="1"/>
  <c r="J94" i="37"/>
  <c r="P527" i="22" s="1"/>
  <c r="L99" i="37"/>
  <c r="L101" i="37"/>
  <c r="J101" i="37"/>
  <c r="P534" i="22" s="1"/>
  <c r="K101" i="37"/>
  <c r="J103" i="37"/>
  <c r="P536" i="22" s="1"/>
  <c r="L103" i="37"/>
  <c r="K103" i="37"/>
  <c r="L105" i="37"/>
  <c r="J105" i="37"/>
  <c r="P538" i="22" s="1"/>
  <c r="K105" i="37"/>
  <c r="B85" i="37"/>
  <c r="E91" i="37"/>
  <c r="J91" i="37"/>
  <c r="P524" i="22" s="1"/>
  <c r="K94" i="37"/>
  <c r="L97" i="37"/>
  <c r="E99" i="37"/>
  <c r="J99" i="37"/>
  <c r="P532" i="22" s="1"/>
  <c r="E101" i="37"/>
  <c r="E103" i="37"/>
  <c r="E105" i="37"/>
  <c r="E102" i="37"/>
  <c r="E106" i="37"/>
  <c r="L107" i="37"/>
  <c r="E110" i="37"/>
  <c r="L111" i="37"/>
  <c r="E114" i="37"/>
  <c r="J115" i="37"/>
  <c r="P548" i="22" s="1"/>
  <c r="L117" i="37"/>
  <c r="E118" i="37"/>
  <c r="J119" i="37"/>
  <c r="P552" i="22" s="1"/>
  <c r="K115" i="37"/>
  <c r="K119" i="37"/>
  <c r="G172" i="37"/>
  <c r="M83" i="3" s="1"/>
  <c r="L174" i="37"/>
  <c r="K174" i="37"/>
  <c r="E174" i="37"/>
  <c r="J184" i="37"/>
  <c r="P608" i="22" s="1"/>
  <c r="L184" i="37"/>
  <c r="E184" i="37"/>
  <c r="K184" i="37"/>
  <c r="J107" i="37"/>
  <c r="P540" i="22" s="1"/>
  <c r="J111" i="37"/>
  <c r="P544" i="22" s="1"/>
  <c r="L115" i="37"/>
  <c r="J117" i="37"/>
  <c r="P550" i="22" s="1"/>
  <c r="L119" i="37"/>
  <c r="J180" i="37"/>
  <c r="P604" i="22" s="1"/>
  <c r="L180" i="37"/>
  <c r="E180" i="37"/>
  <c r="J174" i="37"/>
  <c r="P598" i="22" s="1"/>
  <c r="L178" i="37"/>
  <c r="J178" i="37"/>
  <c r="P602" i="22" s="1"/>
  <c r="E178" i="37"/>
  <c r="E173" i="37"/>
  <c r="B167" i="37"/>
  <c r="K173" i="37"/>
  <c r="J173" i="37"/>
  <c r="P597" i="22" s="1"/>
  <c r="L181" i="37"/>
  <c r="J190" i="37"/>
  <c r="P614" i="22" s="1"/>
  <c r="E190" i="37"/>
  <c r="L190" i="37"/>
  <c r="K190" i="37"/>
  <c r="J194" i="37"/>
  <c r="P618" i="22" s="1"/>
  <c r="E194" i="37"/>
  <c r="L194" i="37"/>
  <c r="J176" i="37"/>
  <c r="P600" i="22" s="1"/>
  <c r="L176" i="37"/>
  <c r="L182" i="37"/>
  <c r="J182" i="37"/>
  <c r="P606" i="22" s="1"/>
  <c r="E181" i="37"/>
  <c r="K181" i="37"/>
  <c r="J181" i="37"/>
  <c r="P605" i="22" s="1"/>
  <c r="E186" i="37"/>
  <c r="L186" i="37"/>
  <c r="J186" i="37"/>
  <c r="P610" i="22" s="1"/>
  <c r="K194" i="37"/>
  <c r="J185" i="37"/>
  <c r="P609" i="22" s="1"/>
  <c r="E185" i="37"/>
  <c r="K185" i="37"/>
  <c r="J188" i="37"/>
  <c r="P612" i="22" s="1"/>
  <c r="E189" i="37"/>
  <c r="J192" i="37"/>
  <c r="P616" i="22" s="1"/>
  <c r="E193" i="37"/>
  <c r="E196" i="37"/>
  <c r="K196" i="37"/>
  <c r="L198" i="37"/>
  <c r="K199" i="37"/>
  <c r="J200" i="37"/>
  <c r="P624" i="22" s="1"/>
  <c r="K202" i="37"/>
  <c r="E268" i="37"/>
  <c r="L268" i="37"/>
  <c r="K268" i="37"/>
  <c r="J268" i="37"/>
  <c r="P683" i="22" s="1"/>
  <c r="J271" i="37"/>
  <c r="P686" i="22" s="1"/>
  <c r="L271" i="37"/>
  <c r="K271" i="37"/>
  <c r="E271" i="37"/>
  <c r="J189" i="37"/>
  <c r="P613" i="22" s="1"/>
  <c r="J193" i="37"/>
  <c r="P617" i="22" s="1"/>
  <c r="L199" i="37"/>
  <c r="J255" i="37"/>
  <c r="P670" i="22" s="1"/>
  <c r="E255" i="37"/>
  <c r="B249" i="37"/>
  <c r="L255" i="37"/>
  <c r="J196" i="37"/>
  <c r="P620" i="22" s="1"/>
  <c r="L202" i="37"/>
  <c r="G254" i="37"/>
  <c r="M119" i="3" s="1"/>
  <c r="E260" i="37"/>
  <c r="L260" i="37"/>
  <c r="K260" i="37"/>
  <c r="J260" i="37"/>
  <c r="P675" i="22" s="1"/>
  <c r="L269" i="37"/>
  <c r="K269" i="37"/>
  <c r="J269" i="37"/>
  <c r="P684" i="22" s="1"/>
  <c r="E269" i="37"/>
  <c r="J281" i="37"/>
  <c r="P696" i="22" s="1"/>
  <c r="L281" i="37"/>
  <c r="K281" i="37"/>
  <c r="E281" i="37"/>
  <c r="L257" i="37"/>
  <c r="J259" i="37"/>
  <c r="P674" i="22" s="1"/>
  <c r="E263" i="37"/>
  <c r="L264" i="37"/>
  <c r="L265" i="37"/>
  <c r="J267" i="37"/>
  <c r="P682" i="22" s="1"/>
  <c r="K272" i="37"/>
  <c r="E280" i="37"/>
  <c r="L280" i="37"/>
  <c r="AD695" i="22" s="1"/>
  <c r="J280" i="37"/>
  <c r="P695" i="22" s="1"/>
  <c r="L273" i="37"/>
  <c r="J275" i="37"/>
  <c r="P690" i="22" s="1"/>
  <c r="L279" i="37"/>
  <c r="J279" i="37"/>
  <c r="P694" i="22" s="1"/>
  <c r="E279" i="37"/>
  <c r="L261" i="37"/>
  <c r="J263" i="37"/>
  <c r="P678" i="22" s="1"/>
  <c r="J264" i="37"/>
  <c r="P679" i="22" s="1"/>
  <c r="E273" i="37"/>
  <c r="J273" i="37"/>
  <c r="P688" i="22" s="1"/>
  <c r="L283" i="37"/>
  <c r="J283" i="37"/>
  <c r="P698" i="22" s="1"/>
  <c r="E283" i="37"/>
  <c r="E276" i="37"/>
  <c r="K284" i="37"/>
  <c r="E284" i="37"/>
  <c r="L277" i="37"/>
  <c r="J284" i="37"/>
  <c r="P699" i="22" s="1"/>
  <c r="V333" i="21" l="1"/>
  <c r="P300" i="21"/>
  <c r="V251" i="21"/>
  <c r="P218" i="21"/>
  <c r="V169" i="21"/>
  <c r="P136" i="21"/>
  <c r="Q136" i="21" s="1"/>
  <c r="V87" i="21"/>
  <c r="P54" i="21"/>
  <c r="Q135" i="21"/>
  <c r="Q299" i="21"/>
  <c r="Q217" i="21"/>
  <c r="E219" i="21"/>
  <c r="E137" i="21"/>
  <c r="E301" i="21"/>
  <c r="E55" i="21"/>
  <c r="W467" i="22"/>
  <c r="W460" i="22"/>
  <c r="K99" i="3"/>
  <c r="AD619" i="22"/>
  <c r="AD525" i="22"/>
  <c r="AD545" i="22"/>
  <c r="W551" i="22"/>
  <c r="W543" i="22"/>
  <c r="AD671" i="22"/>
  <c r="W545" i="22"/>
  <c r="K142" i="3"/>
  <c r="AD617" i="22"/>
  <c r="W532" i="22"/>
  <c r="W603" i="22"/>
  <c r="AD457" i="22"/>
  <c r="AD451" i="22"/>
  <c r="AD549" i="22"/>
  <c r="K61" i="3"/>
  <c r="K111" i="3"/>
  <c r="AD469" i="22"/>
  <c r="AD474" i="22"/>
  <c r="W618" i="22"/>
  <c r="I99" i="37"/>
  <c r="W454" i="22"/>
  <c r="W670" i="22"/>
  <c r="AD553" i="22"/>
  <c r="F59" i="37"/>
  <c r="L59" i="37"/>
  <c r="W458" i="22"/>
  <c r="AD624" i="22"/>
  <c r="W529" i="22"/>
  <c r="W611" i="22"/>
  <c r="AD597" i="22"/>
  <c r="W619" i="22"/>
  <c r="AD452" i="22"/>
  <c r="AA300" i="21"/>
  <c r="AA218" i="21"/>
  <c r="AA136" i="21"/>
  <c r="AA54" i="21"/>
  <c r="I525" i="22"/>
  <c r="K76" i="3"/>
  <c r="K29" i="3"/>
  <c r="I682" i="22"/>
  <c r="K73" i="3"/>
  <c r="AD683" i="22"/>
  <c r="W615" i="22"/>
  <c r="AD541" i="22"/>
  <c r="W451" i="22"/>
  <c r="W550" i="22"/>
  <c r="AD527" i="22"/>
  <c r="W600" i="22"/>
  <c r="K129" i="3"/>
  <c r="W606" i="22"/>
  <c r="AD535" i="22"/>
  <c r="W622" i="22"/>
  <c r="AD613" i="22"/>
  <c r="W537" i="22"/>
  <c r="W549" i="22"/>
  <c r="W623" i="22"/>
  <c r="AD697" i="22"/>
  <c r="AD529" i="22"/>
  <c r="W453" i="22"/>
  <c r="K57" i="3"/>
  <c r="W612" i="22"/>
  <c r="W525" i="22"/>
  <c r="AD607" i="22"/>
  <c r="W607" i="22"/>
  <c r="W477" i="22"/>
  <c r="W473" i="22"/>
  <c r="AD455" i="22"/>
  <c r="AD467" i="22"/>
  <c r="AD615" i="22"/>
  <c r="AD473" i="22"/>
  <c r="W23" i="37"/>
  <c r="V23" i="37"/>
  <c r="U23" i="37"/>
  <c r="H59" i="37"/>
  <c r="Q23" i="37"/>
  <c r="T23" i="37" s="1"/>
  <c r="S23" i="37"/>
  <c r="R23" i="37"/>
  <c r="W528" i="22"/>
  <c r="AD531" i="22"/>
  <c r="K137" i="3"/>
  <c r="AD693" i="22"/>
  <c r="AD675" i="22"/>
  <c r="AD606" i="22"/>
  <c r="AD598" i="22"/>
  <c r="W536" i="22"/>
  <c r="W533" i="22"/>
  <c r="W547" i="22"/>
  <c r="W626" i="22"/>
  <c r="AD608" i="22"/>
  <c r="AD476" i="22"/>
  <c r="AD475" i="22"/>
  <c r="I472" i="22"/>
  <c r="I531" i="22"/>
  <c r="K69" i="3"/>
  <c r="I690" i="22"/>
  <c r="W553" i="22"/>
  <c r="AD539" i="22"/>
  <c r="K53" i="3"/>
  <c r="AD677" i="22"/>
  <c r="W687" i="22"/>
  <c r="W614" i="22"/>
  <c r="AD534" i="22"/>
  <c r="AD524" i="22"/>
  <c r="W474" i="22"/>
  <c r="W599" i="22"/>
  <c r="F300" i="21"/>
  <c r="G300" i="21" s="1"/>
  <c r="H301" i="21"/>
  <c r="H55" i="21"/>
  <c r="F54" i="21"/>
  <c r="G54" i="21" s="1"/>
  <c r="H137" i="21"/>
  <c r="F136" i="21"/>
  <c r="G136" i="21" s="1"/>
  <c r="H219" i="21"/>
  <c r="F218" i="21"/>
  <c r="G218" i="21" s="1"/>
  <c r="K16" i="3"/>
  <c r="K127" i="3"/>
  <c r="K143" i="3"/>
  <c r="I476" i="22"/>
  <c r="I466" i="22"/>
  <c r="I606" i="22"/>
  <c r="K90" i="3"/>
  <c r="K94" i="3"/>
  <c r="K106" i="3"/>
  <c r="K98" i="3"/>
  <c r="K72" i="3"/>
  <c r="I540" i="22"/>
  <c r="K68" i="3"/>
  <c r="K102" i="3"/>
  <c r="K121" i="3"/>
  <c r="AD538" i="22"/>
  <c r="AD464" i="22"/>
  <c r="AD689" i="22"/>
  <c r="AD685" i="22"/>
  <c r="W688" i="22"/>
  <c r="AD681" i="22"/>
  <c r="AD465" i="22"/>
  <c r="W616" i="22"/>
  <c r="W548" i="22"/>
  <c r="K41" i="3"/>
  <c r="AD528" i="22"/>
  <c r="AD461" i="22"/>
  <c r="AD599" i="22"/>
  <c r="W692" i="22"/>
  <c r="AD622" i="22"/>
  <c r="W544" i="22"/>
  <c r="W541" i="22"/>
  <c r="W539" i="22"/>
  <c r="K135" i="3"/>
  <c r="W597" i="22"/>
  <c r="AD536" i="22"/>
  <c r="W463" i="22"/>
  <c r="I626" i="22"/>
  <c r="AD533" i="22"/>
  <c r="K147" i="3"/>
  <c r="AD673" i="22"/>
  <c r="I451" i="22"/>
  <c r="W471" i="22"/>
  <c r="K86" i="3"/>
  <c r="AD468" i="22"/>
  <c r="K110" i="3"/>
  <c r="I674" i="22"/>
  <c r="W478" i="22"/>
  <c r="AD621" i="22"/>
  <c r="AD477" i="22"/>
  <c r="AD602" i="22"/>
  <c r="W676" i="22"/>
  <c r="AD610" i="22"/>
  <c r="AD603" i="22"/>
  <c r="W680" i="22"/>
  <c r="I673" i="22"/>
  <c r="AD543" i="22"/>
  <c r="I477" i="22"/>
  <c r="W620" i="22"/>
  <c r="AD616" i="22"/>
  <c r="W605" i="22"/>
  <c r="AD550" i="22"/>
  <c r="AD463" i="22"/>
  <c r="I454" i="22"/>
  <c r="AD479" i="22"/>
  <c r="W535" i="22"/>
  <c r="W621" i="22"/>
  <c r="AD458" i="22"/>
  <c r="I470" i="22"/>
  <c r="W531" i="22"/>
  <c r="AD551" i="22"/>
  <c r="K131" i="3"/>
  <c r="AD686" i="22"/>
  <c r="W466" i="22"/>
  <c r="AD601" i="22"/>
  <c r="W540" i="22"/>
  <c r="K109" i="3"/>
  <c r="W672" i="22"/>
  <c r="K122" i="3"/>
  <c r="W602" i="22"/>
  <c r="AD526" i="22"/>
  <c r="AD611" i="22"/>
  <c r="W456" i="22"/>
  <c r="W470" i="22"/>
  <c r="AD471" i="22"/>
  <c r="W699" i="22"/>
  <c r="W608" i="22"/>
  <c r="AD546" i="22"/>
  <c r="W455" i="22"/>
  <c r="W534" i="22"/>
  <c r="AD618" i="22"/>
  <c r="W480" i="22"/>
  <c r="W462" i="22"/>
  <c r="W546" i="22"/>
  <c r="I530" i="22"/>
  <c r="W617" i="22"/>
  <c r="K25" i="3"/>
  <c r="W524" i="22"/>
  <c r="W613" i="22"/>
  <c r="W674" i="22"/>
  <c r="AD620" i="22"/>
  <c r="AD625" i="22"/>
  <c r="K126" i="3"/>
  <c r="W538" i="22"/>
  <c r="W464" i="22"/>
  <c r="W452" i="22"/>
  <c r="AD626" i="22"/>
  <c r="AD623" i="22"/>
  <c r="W552" i="22"/>
  <c r="AD540" i="22"/>
  <c r="AD542" i="22"/>
  <c r="W526" i="22"/>
  <c r="I550" i="22"/>
  <c r="AD612" i="22"/>
  <c r="K130" i="3"/>
  <c r="AD609" i="22"/>
  <c r="W610" i="22"/>
  <c r="AD600" i="22"/>
  <c r="W472" i="22"/>
  <c r="AD454" i="22"/>
  <c r="I458" i="22"/>
  <c r="I527" i="22"/>
  <c r="K39" i="3"/>
  <c r="I462" i="22"/>
  <c r="I616" i="22"/>
  <c r="I474" i="22"/>
  <c r="K87" i="3"/>
  <c r="B589" i="22"/>
  <c r="B443" i="22"/>
  <c r="W542" i="22"/>
  <c r="AD547" i="22"/>
  <c r="W697" i="22"/>
  <c r="AD699" i="22"/>
  <c r="K141" i="3"/>
  <c r="I691" i="22"/>
  <c r="W677" i="22"/>
  <c r="W698" i="22"/>
  <c r="AD687" i="22"/>
  <c r="K149" i="3"/>
  <c r="I699" i="22"/>
  <c r="W673" i="22"/>
  <c r="K144" i="3"/>
  <c r="I694" i="22"/>
  <c r="K146" i="3"/>
  <c r="I696" i="22"/>
  <c r="K134" i="3"/>
  <c r="I684" i="22"/>
  <c r="W684" i="22"/>
  <c r="K125" i="3"/>
  <c r="I675" i="22"/>
  <c r="B662" i="22"/>
  <c r="K136" i="3"/>
  <c r="I686" i="22"/>
  <c r="W683" i="22"/>
  <c r="I267" i="37"/>
  <c r="W682" i="22"/>
  <c r="W694" i="22"/>
  <c r="AD694" i="22"/>
  <c r="AD679" i="22"/>
  <c r="W695" i="22"/>
  <c r="W693" i="22"/>
  <c r="AD692" i="22"/>
  <c r="W689" i="22"/>
  <c r="W685" i="22"/>
  <c r="K148" i="3"/>
  <c r="I698" i="22"/>
  <c r="AD698" i="22"/>
  <c r="AD690" i="22"/>
  <c r="AD688" i="22"/>
  <c r="I695" i="22"/>
  <c r="K145" i="3"/>
  <c r="W690" i="22"/>
  <c r="W679" i="22"/>
  <c r="AD674" i="22"/>
  <c r="AD672" i="22"/>
  <c r="AD696" i="22"/>
  <c r="W678" i="22"/>
  <c r="I263" i="37"/>
  <c r="W671" i="22"/>
  <c r="W696" i="22"/>
  <c r="W691" i="22"/>
  <c r="W681" i="22"/>
  <c r="I688" i="22"/>
  <c r="K138" i="3"/>
  <c r="AD678" i="22"/>
  <c r="AD676" i="22"/>
  <c r="AD682" i="22"/>
  <c r="AD680" i="22"/>
  <c r="K128" i="3"/>
  <c r="I678" i="22"/>
  <c r="AD684" i="22"/>
  <c r="W675" i="22"/>
  <c r="W686" i="22"/>
  <c r="I683" i="22"/>
  <c r="K133" i="3"/>
  <c r="AD670" i="22"/>
  <c r="I670" i="22"/>
  <c r="K120" i="3"/>
  <c r="I613" i="22"/>
  <c r="K100" i="3"/>
  <c r="K85" i="3"/>
  <c r="I598" i="22"/>
  <c r="I621" i="22"/>
  <c r="K108" i="3"/>
  <c r="I185" i="37"/>
  <c r="W609" i="22"/>
  <c r="I625" i="22"/>
  <c r="K112" i="3"/>
  <c r="I200" i="37"/>
  <c r="W624" i="22"/>
  <c r="K89" i="3"/>
  <c r="I602" i="22"/>
  <c r="I609" i="22"/>
  <c r="K96" i="3"/>
  <c r="K105" i="3"/>
  <c r="I618" i="22"/>
  <c r="AD604" i="22"/>
  <c r="I601" i="22"/>
  <c r="K88" i="3"/>
  <c r="AD605" i="22"/>
  <c r="K95" i="3"/>
  <c r="I608" i="22"/>
  <c r="I620" i="22"/>
  <c r="K107" i="3"/>
  <c r="K101" i="3"/>
  <c r="I614" i="22"/>
  <c r="W625" i="22"/>
  <c r="I617" i="22"/>
  <c r="K104" i="3"/>
  <c r="K97" i="3"/>
  <c r="I610" i="22"/>
  <c r="I605" i="22"/>
  <c r="K92" i="3"/>
  <c r="AD614" i="22"/>
  <c r="K91" i="3"/>
  <c r="I604" i="22"/>
  <c r="W598" i="22"/>
  <c r="I177" i="37"/>
  <c r="W601" i="22"/>
  <c r="I597" i="22"/>
  <c r="K84" i="3"/>
  <c r="K75" i="3"/>
  <c r="I551" i="22"/>
  <c r="K59" i="3"/>
  <c r="I535" i="22"/>
  <c r="I536" i="22"/>
  <c r="K60" i="3"/>
  <c r="AD530" i="22"/>
  <c r="W527" i="22"/>
  <c r="AD548" i="22"/>
  <c r="K67" i="3"/>
  <c r="I543" i="22"/>
  <c r="K58" i="3"/>
  <c r="I534" i="22"/>
  <c r="K50" i="3"/>
  <c r="I526" i="22"/>
  <c r="K63" i="3"/>
  <c r="I539" i="22"/>
  <c r="K62" i="3"/>
  <c r="I538" i="22"/>
  <c r="K70" i="3"/>
  <c r="I546" i="22"/>
  <c r="K66" i="3"/>
  <c r="I542" i="22"/>
  <c r="I528" i="22"/>
  <c r="K52" i="3"/>
  <c r="AD552" i="22"/>
  <c r="K71" i="3"/>
  <c r="I547" i="22"/>
  <c r="AD544" i="22"/>
  <c r="I532" i="22"/>
  <c r="K56" i="3"/>
  <c r="AD532" i="22"/>
  <c r="B516" i="22"/>
  <c r="K48" i="3"/>
  <c r="I524" i="22"/>
  <c r="AD480" i="22"/>
  <c r="W475" i="22"/>
  <c r="AD472" i="22"/>
  <c r="W465" i="22"/>
  <c r="K36" i="3"/>
  <c r="I475" i="22"/>
  <c r="I473" i="22"/>
  <c r="K34" i="3"/>
  <c r="AD466" i="22"/>
  <c r="AD462" i="22"/>
  <c r="AD456" i="22"/>
  <c r="I467" i="22"/>
  <c r="K28" i="3"/>
  <c r="K40" i="3"/>
  <c r="I479" i="22"/>
  <c r="I469" i="22"/>
  <c r="K30" i="3"/>
  <c r="AD460" i="22"/>
  <c r="AD453" i="22"/>
  <c r="K20" i="3"/>
  <c r="I459" i="22"/>
  <c r="I465" i="22"/>
  <c r="K26" i="3"/>
  <c r="I461" i="22"/>
  <c r="K22" i="3"/>
  <c r="I456" i="22"/>
  <c r="K17" i="3"/>
  <c r="I463" i="22"/>
  <c r="K24" i="3"/>
  <c r="W479" i="22"/>
  <c r="W469" i="22"/>
  <c r="W457" i="22"/>
  <c r="W476" i="22"/>
  <c r="W468" i="22"/>
  <c r="AD478" i="22"/>
  <c r="AD470" i="22"/>
  <c r="I457" i="22"/>
  <c r="K18" i="3"/>
  <c r="I460" i="22"/>
  <c r="K21" i="3"/>
  <c r="I453" i="22"/>
  <c r="K14" i="3"/>
  <c r="K13" i="3"/>
  <c r="I452" i="22"/>
  <c r="AD459" i="22"/>
  <c r="K32" i="3"/>
  <c r="I471" i="22"/>
  <c r="I283" i="37"/>
  <c r="I197" i="37"/>
  <c r="I268" i="37"/>
  <c r="I179" i="37"/>
  <c r="I278" i="37"/>
  <c r="I195" i="37"/>
  <c r="I269" i="37"/>
  <c r="I276" i="37"/>
  <c r="I266" i="37"/>
  <c r="I275" i="37"/>
  <c r="I264" i="37"/>
  <c r="I201" i="37"/>
  <c r="I189" i="37"/>
  <c r="I183" i="37"/>
  <c r="N199" i="37"/>
  <c r="N196" i="37"/>
  <c r="N195" i="37"/>
  <c r="N191" i="37"/>
  <c r="N187" i="37"/>
  <c r="N202" i="37"/>
  <c r="N197" i="37"/>
  <c r="N194" i="37"/>
  <c r="N190" i="37"/>
  <c r="N186" i="37"/>
  <c r="N200" i="37"/>
  <c r="N193" i="37"/>
  <c r="N189" i="37"/>
  <c r="N185" i="37"/>
  <c r="N181" i="37"/>
  <c r="N177" i="37"/>
  <c r="N173" i="37"/>
  <c r="N188" i="37"/>
  <c r="N182" i="37"/>
  <c r="N174" i="37"/>
  <c r="N184" i="37"/>
  <c r="N183" i="37"/>
  <c r="N180" i="37"/>
  <c r="N179" i="37"/>
  <c r="N201" i="37"/>
  <c r="N178" i="37"/>
  <c r="N198" i="37"/>
  <c r="N192" i="37"/>
  <c r="N176" i="37"/>
  <c r="N175" i="37"/>
  <c r="I107" i="37"/>
  <c r="I180" i="37"/>
  <c r="I110" i="37"/>
  <c r="I102" i="37"/>
  <c r="I119" i="37"/>
  <c r="I108" i="37"/>
  <c r="I96" i="37"/>
  <c r="I32" i="37"/>
  <c r="I16" i="37"/>
  <c r="I31" i="37"/>
  <c r="I13" i="37"/>
  <c r="I9" i="37"/>
  <c r="I18" i="37"/>
  <c r="I279" i="37"/>
  <c r="I260" i="37"/>
  <c r="I191" i="37"/>
  <c r="I182" i="37"/>
  <c r="I114" i="37"/>
  <c r="I184" i="37"/>
  <c r="I104" i="37"/>
  <c r="I92" i="37"/>
  <c r="I97" i="37"/>
  <c r="I36" i="37"/>
  <c r="I20" i="37"/>
  <c r="I37" i="37"/>
  <c r="I27" i="37"/>
  <c r="I15" i="37"/>
  <c r="I38" i="37"/>
  <c r="I30" i="37"/>
  <c r="I22" i="37"/>
  <c r="I94" i="37"/>
  <c r="I35" i="37"/>
  <c r="I29" i="37"/>
  <c r="I199" i="37"/>
  <c r="I188" i="37"/>
  <c r="I274" i="37"/>
  <c r="I258" i="37"/>
  <c r="I280" i="37"/>
  <c r="I256" i="37"/>
  <c r="H254" i="37"/>
  <c r="N119" i="3" s="1"/>
  <c r="N284" i="37"/>
  <c r="N280" i="37"/>
  <c r="N283" i="37"/>
  <c r="N278" i="37"/>
  <c r="N282" i="37"/>
  <c r="N279" i="37"/>
  <c r="N276" i="37"/>
  <c r="N272" i="37"/>
  <c r="N268" i="37"/>
  <c r="N264" i="37"/>
  <c r="N260" i="37"/>
  <c r="N269" i="37"/>
  <c r="N263" i="37"/>
  <c r="N262" i="37"/>
  <c r="N256" i="37"/>
  <c r="N277" i="37"/>
  <c r="N275" i="37"/>
  <c r="N274" i="37"/>
  <c r="N261" i="37"/>
  <c r="N255" i="37"/>
  <c r="N273" i="37"/>
  <c r="N267" i="37"/>
  <c r="N266" i="37"/>
  <c r="N259" i="37"/>
  <c r="N258" i="37"/>
  <c r="N271" i="37"/>
  <c r="N270" i="37"/>
  <c r="N265" i="37"/>
  <c r="N257" i="37"/>
  <c r="N281" i="37"/>
  <c r="I196" i="37"/>
  <c r="I192" i="37"/>
  <c r="I175" i="37"/>
  <c r="I194" i="37"/>
  <c r="I117" i="37"/>
  <c r="H172" i="37"/>
  <c r="N83" i="3" s="1"/>
  <c r="I115" i="37"/>
  <c r="I116" i="37"/>
  <c r="N119" i="37"/>
  <c r="N115" i="37"/>
  <c r="N113" i="37"/>
  <c r="N109" i="37"/>
  <c r="N120" i="37"/>
  <c r="N116" i="37"/>
  <c r="N112" i="37"/>
  <c r="N108" i="37"/>
  <c r="N104" i="37"/>
  <c r="N100" i="37"/>
  <c r="N117" i="37"/>
  <c r="N118" i="37"/>
  <c r="N114" i="37"/>
  <c r="N110" i="37"/>
  <c r="N106" i="37"/>
  <c r="N102" i="37"/>
  <c r="N98" i="37"/>
  <c r="N94" i="37"/>
  <c r="N111" i="37"/>
  <c r="N107" i="37"/>
  <c r="N105" i="37"/>
  <c r="N103" i="37"/>
  <c r="N101" i="37"/>
  <c r="N95" i="37"/>
  <c r="N93" i="37"/>
  <c r="N92" i="37"/>
  <c r="N99" i="37"/>
  <c r="N91" i="37"/>
  <c r="N97" i="37"/>
  <c r="N96" i="37"/>
  <c r="I24" i="37"/>
  <c r="I33" i="37"/>
  <c r="I23" i="37"/>
  <c r="I25" i="37"/>
  <c r="I21" i="37"/>
  <c r="I11" i="37"/>
  <c r="N38" i="37"/>
  <c r="N34" i="37"/>
  <c r="N30" i="37"/>
  <c r="N26" i="37"/>
  <c r="N22" i="37"/>
  <c r="N18" i="37"/>
  <c r="N14" i="37"/>
  <c r="N10" i="37"/>
  <c r="N35" i="37"/>
  <c r="N29" i="37"/>
  <c r="N25" i="37"/>
  <c r="N21" i="37"/>
  <c r="N17" i="37"/>
  <c r="N36" i="37"/>
  <c r="N32" i="37"/>
  <c r="N28" i="37"/>
  <c r="N24" i="37"/>
  <c r="N20" i="37"/>
  <c r="N37" i="37"/>
  <c r="N33" i="37"/>
  <c r="N31" i="37"/>
  <c r="N27" i="37"/>
  <c r="N19" i="37"/>
  <c r="N15" i="37"/>
  <c r="N11" i="37"/>
  <c r="N16" i="37"/>
  <c r="N13" i="37"/>
  <c r="N9" i="37"/>
  <c r="N12" i="37"/>
  <c r="I282" i="37"/>
  <c r="I262" i="37"/>
  <c r="I281" i="37"/>
  <c r="I270" i="37"/>
  <c r="I193" i="37"/>
  <c r="I271" i="37"/>
  <c r="I187" i="37"/>
  <c r="I176" i="37"/>
  <c r="I178" i="37"/>
  <c r="I111" i="37"/>
  <c r="I118" i="37"/>
  <c r="I106" i="37"/>
  <c r="I174" i="37"/>
  <c r="I120" i="37"/>
  <c r="I112" i="37"/>
  <c r="I100" i="37"/>
  <c r="I95" i="37"/>
  <c r="I28" i="37"/>
  <c r="I12" i="37"/>
  <c r="I19" i="37"/>
  <c r="I34" i="37"/>
  <c r="I26" i="37"/>
  <c r="I17" i="37"/>
  <c r="F9" i="33"/>
  <c r="F8" i="33"/>
  <c r="F7" i="33"/>
  <c r="F6" i="33"/>
  <c r="A4" i="33"/>
  <c r="V334" i="21" l="1"/>
  <c r="P301" i="21"/>
  <c r="V252" i="21"/>
  <c r="P219" i="21"/>
  <c r="V170" i="21"/>
  <c r="P137" i="21"/>
  <c r="Q137" i="21" s="1"/>
  <c r="V88" i="21"/>
  <c r="P55" i="21"/>
  <c r="Q55" i="21" s="1"/>
  <c r="Q300" i="21"/>
  <c r="Q218" i="21"/>
  <c r="Q54" i="21"/>
  <c r="E138" i="21"/>
  <c r="E302" i="21"/>
  <c r="E56" i="21"/>
  <c r="E220" i="21"/>
  <c r="L291" i="37"/>
  <c r="F291" i="37"/>
  <c r="F214" i="37"/>
  <c r="L214" i="37"/>
  <c r="L221" i="37"/>
  <c r="F221" i="37"/>
  <c r="L140" i="37"/>
  <c r="F140" i="37"/>
  <c r="F302" i="37"/>
  <c r="L302" i="37"/>
  <c r="L223" i="37"/>
  <c r="F223" i="37"/>
  <c r="L132" i="37"/>
  <c r="F132" i="37"/>
  <c r="F139" i="37"/>
  <c r="L139" i="37"/>
  <c r="F136" i="37"/>
  <c r="L136" i="37"/>
  <c r="L301" i="37"/>
  <c r="F301" i="37"/>
  <c r="L305" i="37"/>
  <c r="F305" i="37"/>
  <c r="F211" i="37"/>
  <c r="L211" i="37"/>
  <c r="F222" i="37"/>
  <c r="L222" i="37"/>
  <c r="L48" i="37"/>
  <c r="F48" i="37"/>
  <c r="L53" i="37"/>
  <c r="F53" i="37"/>
  <c r="L58" i="37"/>
  <c r="F58" i="37"/>
  <c r="L133" i="37"/>
  <c r="F133" i="37"/>
  <c r="L141" i="37"/>
  <c r="F141" i="37"/>
  <c r="L292" i="37"/>
  <c r="F292" i="37"/>
  <c r="L212" i="37"/>
  <c r="F212" i="37"/>
  <c r="L220" i="37"/>
  <c r="F220" i="37"/>
  <c r="E45" i="37"/>
  <c r="L45" i="37"/>
  <c r="F45" i="37"/>
  <c r="F51" i="37"/>
  <c r="L51" i="37"/>
  <c r="F57" i="37"/>
  <c r="L57" i="37"/>
  <c r="L46" i="37"/>
  <c r="F46" i="37"/>
  <c r="L127" i="37"/>
  <c r="F127" i="37"/>
  <c r="F131" i="37"/>
  <c r="L131" i="37"/>
  <c r="L138" i="37"/>
  <c r="F138" i="37"/>
  <c r="L303" i="37"/>
  <c r="F303" i="37"/>
  <c r="L298" i="37"/>
  <c r="F298" i="37"/>
  <c r="L300" i="37"/>
  <c r="F300" i="37"/>
  <c r="L215" i="37"/>
  <c r="F215" i="37"/>
  <c r="L210" i="37"/>
  <c r="F210" i="37"/>
  <c r="L213" i="37"/>
  <c r="F213" i="37"/>
  <c r="L52" i="37"/>
  <c r="F52" i="37"/>
  <c r="L56" i="37"/>
  <c r="F56" i="37"/>
  <c r="L54" i="37"/>
  <c r="F54" i="37"/>
  <c r="L128" i="37"/>
  <c r="F128" i="37"/>
  <c r="L130" i="37"/>
  <c r="F130" i="37"/>
  <c r="L295" i="37"/>
  <c r="F295" i="37"/>
  <c r="F219" i="37"/>
  <c r="L219" i="37"/>
  <c r="F47" i="37"/>
  <c r="L47" i="37"/>
  <c r="L129" i="37"/>
  <c r="F129" i="37"/>
  <c r="L134" i="37"/>
  <c r="F134" i="37"/>
  <c r="F297" i="37"/>
  <c r="L297" i="37"/>
  <c r="L296" i="37"/>
  <c r="F296" i="37"/>
  <c r="L209" i="37"/>
  <c r="F209" i="37"/>
  <c r="F49" i="37"/>
  <c r="L49" i="37"/>
  <c r="F55" i="37"/>
  <c r="L55" i="37"/>
  <c r="L50" i="37"/>
  <c r="F50" i="37"/>
  <c r="L135" i="37"/>
  <c r="F135" i="37"/>
  <c r="L137" i="37"/>
  <c r="F137" i="37"/>
  <c r="L293" i="37"/>
  <c r="F293" i="37"/>
  <c r="F294" i="37"/>
  <c r="L294" i="37"/>
  <c r="L299" i="37"/>
  <c r="F299" i="37"/>
  <c r="L304" i="37"/>
  <c r="F304" i="37"/>
  <c r="L216" i="37"/>
  <c r="F216" i="37"/>
  <c r="L218" i="37"/>
  <c r="F218" i="37"/>
  <c r="L217" i="37"/>
  <c r="F217" i="37"/>
  <c r="AA301" i="21"/>
  <c r="AA219" i="21"/>
  <c r="AA137" i="21"/>
  <c r="AA55" i="21"/>
  <c r="W24" i="37"/>
  <c r="V24" i="37"/>
  <c r="U24" i="37"/>
  <c r="S24" i="37"/>
  <c r="T24" i="37"/>
  <c r="Q24" i="37"/>
  <c r="R24" i="37"/>
  <c r="V22" i="37"/>
  <c r="U22" i="37"/>
  <c r="W22" i="37"/>
  <c r="Q22" i="37"/>
  <c r="R22" i="37"/>
  <c r="S22" i="37"/>
  <c r="H58" i="37"/>
  <c r="T22" i="37"/>
  <c r="U93" i="37"/>
  <c r="W93" i="37"/>
  <c r="V93" i="37"/>
  <c r="Q93" i="37"/>
  <c r="H129" i="37"/>
  <c r="X93" i="37"/>
  <c r="S93" i="37"/>
  <c r="R93" i="37"/>
  <c r="W104" i="37"/>
  <c r="V104" i="37"/>
  <c r="U104" i="37"/>
  <c r="H140" i="37"/>
  <c r="S104" i="37"/>
  <c r="R104" i="37"/>
  <c r="X104" i="37"/>
  <c r="Q104" i="37"/>
  <c r="U261" i="37"/>
  <c r="V261" i="37"/>
  <c r="W261" i="37"/>
  <c r="H297" i="37"/>
  <c r="X261" i="37"/>
  <c r="V276" i="37"/>
  <c r="W276" i="37"/>
  <c r="U276" i="37"/>
  <c r="X276" i="37"/>
  <c r="U176" i="37"/>
  <c r="V176" i="37"/>
  <c r="W176" i="37"/>
  <c r="H212" i="37"/>
  <c r="X176" i="37"/>
  <c r="U184" i="37"/>
  <c r="W184" i="37"/>
  <c r="V184" i="37"/>
  <c r="H220" i="37"/>
  <c r="X184" i="37"/>
  <c r="V189" i="37"/>
  <c r="U189" i="37"/>
  <c r="W189" i="37"/>
  <c r="X189" i="37"/>
  <c r="W199" i="37"/>
  <c r="U199" i="37"/>
  <c r="V199" i="37"/>
  <c r="X199" i="37"/>
  <c r="U9" i="37"/>
  <c r="W9" i="37"/>
  <c r="V9" i="37"/>
  <c r="G45" i="37"/>
  <c r="D45" i="37"/>
  <c r="H45" i="37"/>
  <c r="Q9" i="37"/>
  <c r="T9" i="37"/>
  <c r="R9" i="37"/>
  <c r="S9" i="37"/>
  <c r="W15" i="37"/>
  <c r="V15" i="37"/>
  <c r="U15" i="37"/>
  <c r="H51" i="37"/>
  <c r="Q15" i="37"/>
  <c r="R15" i="37"/>
  <c r="S15" i="37"/>
  <c r="T15" i="37"/>
  <c r="W33" i="37"/>
  <c r="V33" i="37"/>
  <c r="U33" i="37"/>
  <c r="T33" i="37"/>
  <c r="R33" i="37"/>
  <c r="Q33" i="37"/>
  <c r="S33" i="37"/>
  <c r="W28" i="37"/>
  <c r="V28" i="37"/>
  <c r="U28" i="37"/>
  <c r="T28" i="37"/>
  <c r="Q28" i="37"/>
  <c r="R28" i="37"/>
  <c r="S28" i="37"/>
  <c r="U21" i="37"/>
  <c r="W21" i="37"/>
  <c r="V21" i="37"/>
  <c r="Q21" i="37"/>
  <c r="R21" i="37"/>
  <c r="H57" i="37"/>
  <c r="S21" i="37"/>
  <c r="T21" i="37"/>
  <c r="V10" i="37"/>
  <c r="U10" i="37"/>
  <c r="W10" i="37"/>
  <c r="Q10" i="37"/>
  <c r="R10" i="37"/>
  <c r="S10" i="37"/>
  <c r="T10" i="37"/>
  <c r="H46" i="37"/>
  <c r="U26" i="37"/>
  <c r="W26" i="37"/>
  <c r="V26" i="37"/>
  <c r="T26" i="37"/>
  <c r="Q26" i="37"/>
  <c r="R26" i="37"/>
  <c r="S26" i="37"/>
  <c r="W91" i="37"/>
  <c r="V91" i="37"/>
  <c r="U91" i="37"/>
  <c r="X91" i="37"/>
  <c r="S91" i="37"/>
  <c r="H127" i="37"/>
  <c r="R91" i="37"/>
  <c r="Q91" i="37"/>
  <c r="W95" i="37"/>
  <c r="V95" i="37"/>
  <c r="U95" i="37"/>
  <c r="H131" i="37"/>
  <c r="X95" i="37"/>
  <c r="S95" i="37"/>
  <c r="R95" i="37"/>
  <c r="Q95" i="37"/>
  <c r="U107" i="37"/>
  <c r="V107" i="37"/>
  <c r="W107" i="37"/>
  <c r="X107" i="37"/>
  <c r="S107" i="37"/>
  <c r="R107" i="37"/>
  <c r="Q107" i="37"/>
  <c r="V102" i="37"/>
  <c r="U102" i="37"/>
  <c r="W102" i="37"/>
  <c r="R102" i="37"/>
  <c r="X102" i="37"/>
  <c r="Q102" i="37"/>
  <c r="H138" i="37"/>
  <c r="S102" i="37"/>
  <c r="W118" i="37"/>
  <c r="U118" i="37"/>
  <c r="V118" i="37"/>
  <c r="S118" i="37"/>
  <c r="X118" i="37"/>
  <c r="R118" i="37"/>
  <c r="Q118" i="37"/>
  <c r="V108" i="37"/>
  <c r="W108" i="37"/>
  <c r="U108" i="37"/>
  <c r="Q108" i="37"/>
  <c r="S108" i="37"/>
  <c r="X108" i="37"/>
  <c r="R108" i="37"/>
  <c r="W109" i="37"/>
  <c r="U109" i="37"/>
  <c r="V109" i="37"/>
  <c r="R109" i="37"/>
  <c r="Q109" i="37"/>
  <c r="X109" i="37"/>
  <c r="S109" i="37"/>
  <c r="W281" i="37"/>
  <c r="V281" i="37"/>
  <c r="U281" i="37"/>
  <c r="X281" i="37"/>
  <c r="U271" i="37"/>
  <c r="V271" i="37"/>
  <c r="W271" i="37"/>
  <c r="X271" i="37"/>
  <c r="V267" i="37"/>
  <c r="W267" i="37"/>
  <c r="U267" i="37"/>
  <c r="H303" i="37"/>
  <c r="X267" i="37"/>
  <c r="U274" i="37"/>
  <c r="V274" i="37"/>
  <c r="W274" i="37"/>
  <c r="X274" i="37"/>
  <c r="U262" i="37"/>
  <c r="V262" i="37"/>
  <c r="W262" i="37"/>
  <c r="X262" i="37"/>
  <c r="H298" i="37"/>
  <c r="W264" i="37"/>
  <c r="V264" i="37"/>
  <c r="U264" i="37"/>
  <c r="H300" i="37"/>
  <c r="X264" i="37"/>
  <c r="U279" i="37"/>
  <c r="V279" i="37"/>
  <c r="W279" i="37"/>
  <c r="X279" i="37"/>
  <c r="V280" i="37"/>
  <c r="W280" i="37"/>
  <c r="U280" i="37"/>
  <c r="X280" i="37"/>
  <c r="U192" i="37"/>
  <c r="W192" i="37"/>
  <c r="V192" i="37"/>
  <c r="X192" i="37"/>
  <c r="V179" i="37"/>
  <c r="U179" i="37"/>
  <c r="W179" i="37"/>
  <c r="H215" i="37"/>
  <c r="X179" i="37"/>
  <c r="W174" i="37"/>
  <c r="U174" i="37"/>
  <c r="V174" i="37"/>
  <c r="H210" i="37"/>
  <c r="X174" i="37"/>
  <c r="V177" i="37"/>
  <c r="W177" i="37"/>
  <c r="U177" i="37"/>
  <c r="X177" i="37"/>
  <c r="H213" i="37"/>
  <c r="V193" i="37"/>
  <c r="W193" i="37"/>
  <c r="U193" i="37"/>
  <c r="X193" i="37"/>
  <c r="W194" i="37"/>
  <c r="V194" i="37"/>
  <c r="U194" i="37"/>
  <c r="X194" i="37"/>
  <c r="U191" i="37"/>
  <c r="V191" i="37"/>
  <c r="W191" i="37"/>
  <c r="X191" i="37"/>
  <c r="W12" i="37"/>
  <c r="V12" i="37"/>
  <c r="U12" i="37"/>
  <c r="Q12" i="37"/>
  <c r="H48" i="37"/>
  <c r="R12" i="37"/>
  <c r="S12" i="37"/>
  <c r="T12" i="37"/>
  <c r="V31" i="37"/>
  <c r="U31" i="37"/>
  <c r="W31" i="37"/>
  <c r="Q31" i="37"/>
  <c r="T31" i="37"/>
  <c r="R31" i="37"/>
  <c r="S31" i="37"/>
  <c r="V35" i="37"/>
  <c r="U35" i="37"/>
  <c r="W35" i="37"/>
  <c r="T35" i="37"/>
  <c r="Q35" i="37"/>
  <c r="R35" i="37"/>
  <c r="S35" i="37"/>
  <c r="U105" i="37"/>
  <c r="W105" i="37"/>
  <c r="V105" i="37"/>
  <c r="Q105" i="37"/>
  <c r="H141" i="37"/>
  <c r="X105" i="37"/>
  <c r="S105" i="37"/>
  <c r="R105" i="37"/>
  <c r="U114" i="37"/>
  <c r="V114" i="37"/>
  <c r="W114" i="37"/>
  <c r="S114" i="37"/>
  <c r="X114" i="37"/>
  <c r="R114" i="37"/>
  <c r="Q114" i="37"/>
  <c r="U119" i="37"/>
  <c r="V119" i="37"/>
  <c r="W119" i="37"/>
  <c r="X119" i="37"/>
  <c r="S119" i="37"/>
  <c r="R119" i="37"/>
  <c r="Q119" i="37"/>
  <c r="U266" i="37"/>
  <c r="V266" i="37"/>
  <c r="W266" i="37"/>
  <c r="X266" i="37"/>
  <c r="H302" i="37"/>
  <c r="W260" i="37"/>
  <c r="U260" i="37"/>
  <c r="V260" i="37"/>
  <c r="H296" i="37"/>
  <c r="X260" i="37"/>
  <c r="V173" i="37"/>
  <c r="W173" i="37"/>
  <c r="U173" i="37"/>
  <c r="X173" i="37"/>
  <c r="H209" i="37"/>
  <c r="W187" i="37"/>
  <c r="U187" i="37"/>
  <c r="V187" i="37"/>
  <c r="H223" i="37"/>
  <c r="X187" i="37"/>
  <c r="U13" i="37"/>
  <c r="W13" i="37"/>
  <c r="V13" i="37"/>
  <c r="Q13" i="37"/>
  <c r="R13" i="37"/>
  <c r="H49" i="37"/>
  <c r="S13" i="37"/>
  <c r="T13" i="37"/>
  <c r="W19" i="37"/>
  <c r="V19" i="37"/>
  <c r="U19" i="37"/>
  <c r="H55" i="37"/>
  <c r="Q19" i="37"/>
  <c r="R19" i="37"/>
  <c r="S19" i="37"/>
  <c r="T19" i="37"/>
  <c r="W37" i="37"/>
  <c r="V37" i="37"/>
  <c r="U37" i="37"/>
  <c r="T37" i="37"/>
  <c r="Q37" i="37"/>
  <c r="S37" i="37"/>
  <c r="R37" i="37"/>
  <c r="W32" i="37"/>
  <c r="V32" i="37"/>
  <c r="U32" i="37"/>
  <c r="T32" i="37"/>
  <c r="Q32" i="37"/>
  <c r="R32" i="37"/>
  <c r="S32" i="37"/>
  <c r="W25" i="37"/>
  <c r="V25" i="37"/>
  <c r="U25" i="37"/>
  <c r="T25" i="37"/>
  <c r="Q25" i="37"/>
  <c r="R25" i="37"/>
  <c r="S25" i="37"/>
  <c r="V14" i="37"/>
  <c r="U14" i="37"/>
  <c r="W14" i="37"/>
  <c r="Q14" i="37"/>
  <c r="R14" i="37"/>
  <c r="S14" i="37"/>
  <c r="H50" i="37"/>
  <c r="T14" i="37"/>
  <c r="U30" i="37"/>
  <c r="W30" i="37"/>
  <c r="V30" i="37"/>
  <c r="T30" i="37"/>
  <c r="Q30" i="37"/>
  <c r="R30" i="37"/>
  <c r="S30" i="37"/>
  <c r="W99" i="37"/>
  <c r="V99" i="37"/>
  <c r="U99" i="37"/>
  <c r="H135" i="37"/>
  <c r="X99" i="37"/>
  <c r="S99" i="37"/>
  <c r="R99" i="37"/>
  <c r="Q99" i="37"/>
  <c r="U101" i="37"/>
  <c r="W101" i="37"/>
  <c r="V101" i="37"/>
  <c r="Q101" i="37"/>
  <c r="H137" i="37"/>
  <c r="X101" i="37"/>
  <c r="S101" i="37"/>
  <c r="R101" i="37"/>
  <c r="U111" i="37"/>
  <c r="W111" i="37"/>
  <c r="V111" i="37"/>
  <c r="X111" i="37"/>
  <c r="S111" i="37"/>
  <c r="R111" i="37"/>
  <c r="Q111" i="37"/>
  <c r="W106" i="37"/>
  <c r="U106" i="37"/>
  <c r="V106" i="37"/>
  <c r="S106" i="37"/>
  <c r="Q106" i="37"/>
  <c r="X106" i="37"/>
  <c r="R106" i="37"/>
  <c r="W117" i="37"/>
  <c r="V117" i="37"/>
  <c r="U117" i="37"/>
  <c r="R117" i="37"/>
  <c r="Q117" i="37"/>
  <c r="X117" i="37"/>
  <c r="S117" i="37"/>
  <c r="V112" i="37"/>
  <c r="U112" i="37"/>
  <c r="W112" i="37"/>
  <c r="Q112" i="37"/>
  <c r="S112" i="37"/>
  <c r="R112" i="37"/>
  <c r="X112" i="37"/>
  <c r="W113" i="37"/>
  <c r="V113" i="37"/>
  <c r="U113" i="37"/>
  <c r="R113" i="37"/>
  <c r="Q113" i="37"/>
  <c r="X113" i="37"/>
  <c r="S113" i="37"/>
  <c r="U257" i="37"/>
  <c r="V257" i="37"/>
  <c r="W257" i="37"/>
  <c r="H293" i="37"/>
  <c r="X257" i="37"/>
  <c r="U258" i="37"/>
  <c r="V258" i="37"/>
  <c r="W258" i="37"/>
  <c r="X258" i="37"/>
  <c r="H294" i="37"/>
  <c r="W273" i="37"/>
  <c r="V273" i="37"/>
  <c r="U273" i="37"/>
  <c r="X273" i="37"/>
  <c r="U275" i="37"/>
  <c r="V275" i="37"/>
  <c r="W275" i="37"/>
  <c r="X275" i="37"/>
  <c r="V263" i="37"/>
  <c r="W263" i="37"/>
  <c r="U263" i="37"/>
  <c r="H299" i="37"/>
  <c r="X263" i="37"/>
  <c r="W268" i="37"/>
  <c r="U268" i="37"/>
  <c r="V268" i="37"/>
  <c r="H304" i="37"/>
  <c r="X268" i="37"/>
  <c r="U282" i="37"/>
  <c r="V282" i="37"/>
  <c r="W282" i="37"/>
  <c r="X282" i="37"/>
  <c r="V284" i="37"/>
  <c r="W284" i="37"/>
  <c r="U284" i="37"/>
  <c r="X284" i="37"/>
  <c r="V198" i="37"/>
  <c r="W198" i="37"/>
  <c r="U198" i="37"/>
  <c r="X198" i="37"/>
  <c r="U180" i="37"/>
  <c r="W180" i="37"/>
  <c r="V180" i="37"/>
  <c r="H216" i="37"/>
  <c r="X180" i="37"/>
  <c r="W182" i="37"/>
  <c r="V182" i="37"/>
  <c r="U182" i="37"/>
  <c r="X182" i="37"/>
  <c r="H218" i="37"/>
  <c r="V181" i="37"/>
  <c r="U181" i="37"/>
  <c r="W181" i="37"/>
  <c r="X181" i="37"/>
  <c r="H217" i="37"/>
  <c r="U200" i="37"/>
  <c r="V200" i="37"/>
  <c r="W200" i="37"/>
  <c r="X200" i="37"/>
  <c r="U197" i="37"/>
  <c r="V197" i="37"/>
  <c r="W197" i="37"/>
  <c r="X197" i="37"/>
  <c r="W195" i="37"/>
  <c r="V195" i="37"/>
  <c r="U195" i="37"/>
  <c r="X195" i="37"/>
  <c r="W11" i="37"/>
  <c r="V11" i="37"/>
  <c r="U11" i="37"/>
  <c r="H47" i="37"/>
  <c r="Q11" i="37"/>
  <c r="R11" i="37"/>
  <c r="S11" i="37"/>
  <c r="T11" i="37"/>
  <c r="U17" i="37"/>
  <c r="W17" i="37"/>
  <c r="V17" i="37"/>
  <c r="Q17" i="37"/>
  <c r="R17" i="37"/>
  <c r="H53" i="37"/>
  <c r="S17" i="37"/>
  <c r="T17" i="37"/>
  <c r="U38" i="37"/>
  <c r="W38" i="37"/>
  <c r="V38" i="37"/>
  <c r="T38" i="37"/>
  <c r="S38" i="37"/>
  <c r="Q38" i="37"/>
  <c r="R38" i="37"/>
  <c r="U97" i="37"/>
  <c r="W97" i="37"/>
  <c r="V97" i="37"/>
  <c r="Q97" i="37"/>
  <c r="H133" i="37"/>
  <c r="X97" i="37"/>
  <c r="S97" i="37"/>
  <c r="R97" i="37"/>
  <c r="V98" i="37"/>
  <c r="U98" i="37"/>
  <c r="W98" i="37"/>
  <c r="R98" i="37"/>
  <c r="X98" i="37"/>
  <c r="Q98" i="37"/>
  <c r="H134" i="37"/>
  <c r="S98" i="37"/>
  <c r="V120" i="37"/>
  <c r="W120" i="37"/>
  <c r="U120" i="37"/>
  <c r="Q120" i="37"/>
  <c r="S120" i="37"/>
  <c r="X120" i="37"/>
  <c r="R120" i="37"/>
  <c r="U270" i="37"/>
  <c r="W270" i="37"/>
  <c r="V270" i="37"/>
  <c r="X270" i="37"/>
  <c r="W256" i="37"/>
  <c r="V256" i="37"/>
  <c r="U256" i="37"/>
  <c r="H292" i="37"/>
  <c r="X256" i="37"/>
  <c r="U283" i="37"/>
  <c r="V283" i="37"/>
  <c r="W283" i="37"/>
  <c r="X283" i="37"/>
  <c r="U201" i="37"/>
  <c r="V201" i="37"/>
  <c r="W201" i="37"/>
  <c r="X201" i="37"/>
  <c r="W190" i="37"/>
  <c r="V190" i="37"/>
  <c r="U190" i="37"/>
  <c r="X190" i="37"/>
  <c r="W16" i="37"/>
  <c r="V16" i="37"/>
  <c r="U16" i="37"/>
  <c r="Q16" i="37"/>
  <c r="H52" i="37"/>
  <c r="R16" i="37"/>
  <c r="S16" i="37"/>
  <c r="T16" i="37"/>
  <c r="V27" i="37"/>
  <c r="U27" i="37"/>
  <c r="W27" i="37"/>
  <c r="T27" i="37"/>
  <c r="Q27" i="37"/>
  <c r="R27" i="37"/>
  <c r="S27" i="37"/>
  <c r="W20" i="37"/>
  <c r="V20" i="37"/>
  <c r="U20" i="37"/>
  <c r="Q20" i="37"/>
  <c r="H56" i="37"/>
  <c r="R20" i="37"/>
  <c r="S20" i="37"/>
  <c r="T20" i="37"/>
  <c r="W36" i="37"/>
  <c r="V36" i="37"/>
  <c r="U36" i="37"/>
  <c r="T36" i="37"/>
  <c r="R36" i="37"/>
  <c r="Q36" i="37"/>
  <c r="S36" i="37"/>
  <c r="W29" i="37"/>
  <c r="V29" i="37"/>
  <c r="U29" i="37"/>
  <c r="T29" i="37"/>
  <c r="Q29" i="37"/>
  <c r="R29" i="37"/>
  <c r="S29" i="37"/>
  <c r="V18" i="37"/>
  <c r="U18" i="37"/>
  <c r="W18" i="37"/>
  <c r="Q18" i="37"/>
  <c r="R18" i="37"/>
  <c r="S18" i="37"/>
  <c r="T18" i="37"/>
  <c r="H54" i="37"/>
  <c r="U34" i="37"/>
  <c r="W34" i="37"/>
  <c r="V34" i="37"/>
  <c r="T34" i="37"/>
  <c r="Q34" i="37"/>
  <c r="S34" i="37"/>
  <c r="R34" i="37"/>
  <c r="W96" i="37"/>
  <c r="V96" i="37"/>
  <c r="U96" i="37"/>
  <c r="H132" i="37"/>
  <c r="S96" i="37"/>
  <c r="R96" i="37"/>
  <c r="Q96" i="37"/>
  <c r="X96" i="37"/>
  <c r="W92" i="37"/>
  <c r="V92" i="37"/>
  <c r="U92" i="37"/>
  <c r="H128" i="37"/>
  <c r="S92" i="37"/>
  <c r="R92" i="37"/>
  <c r="X92" i="37"/>
  <c r="Q92" i="37"/>
  <c r="W103" i="37"/>
  <c r="V103" i="37"/>
  <c r="U103" i="37"/>
  <c r="H139" i="37"/>
  <c r="X103" i="37"/>
  <c r="S103" i="37"/>
  <c r="R103" i="37"/>
  <c r="Q103" i="37"/>
  <c r="V94" i="37"/>
  <c r="U94" i="37"/>
  <c r="W94" i="37"/>
  <c r="R94" i="37"/>
  <c r="X94" i="37"/>
  <c r="Q94" i="37"/>
  <c r="H130" i="37"/>
  <c r="S94" i="37"/>
  <c r="V110" i="37"/>
  <c r="U110" i="37"/>
  <c r="W110" i="37"/>
  <c r="S110" i="37"/>
  <c r="X110" i="37"/>
  <c r="R110" i="37"/>
  <c r="Q110" i="37"/>
  <c r="W100" i="37"/>
  <c r="V100" i="37"/>
  <c r="U100" i="37"/>
  <c r="H136" i="37"/>
  <c r="S100" i="37"/>
  <c r="R100" i="37"/>
  <c r="X100" i="37"/>
  <c r="Q100" i="37"/>
  <c r="V116" i="37"/>
  <c r="U116" i="37"/>
  <c r="W116" i="37"/>
  <c r="Q116" i="37"/>
  <c r="S116" i="37"/>
  <c r="X116" i="37"/>
  <c r="R116" i="37"/>
  <c r="U115" i="37"/>
  <c r="W115" i="37"/>
  <c r="V115" i="37"/>
  <c r="X115" i="37"/>
  <c r="S115" i="37"/>
  <c r="R115" i="37"/>
  <c r="Q115" i="37"/>
  <c r="U265" i="37"/>
  <c r="V265" i="37"/>
  <c r="W265" i="37"/>
  <c r="H301" i="37"/>
  <c r="X265" i="37"/>
  <c r="V259" i="37"/>
  <c r="W259" i="37"/>
  <c r="U259" i="37"/>
  <c r="H295" i="37"/>
  <c r="X259" i="37"/>
  <c r="V255" i="37"/>
  <c r="W255" i="37"/>
  <c r="U255" i="37"/>
  <c r="X255" i="37"/>
  <c r="H291" i="37"/>
  <c r="W277" i="37"/>
  <c r="U277" i="37"/>
  <c r="V277" i="37"/>
  <c r="X277" i="37"/>
  <c r="U269" i="37"/>
  <c r="V269" i="37"/>
  <c r="W269" i="37"/>
  <c r="H305" i="37"/>
  <c r="X269" i="37"/>
  <c r="V272" i="37"/>
  <c r="W272" i="37"/>
  <c r="U272" i="37"/>
  <c r="X272" i="37"/>
  <c r="U278" i="37"/>
  <c r="V278" i="37"/>
  <c r="W278" i="37"/>
  <c r="X278" i="37"/>
  <c r="W175" i="37"/>
  <c r="V175" i="37"/>
  <c r="U175" i="37"/>
  <c r="H211" i="37"/>
  <c r="X175" i="37"/>
  <c r="W178" i="37"/>
  <c r="U178" i="37"/>
  <c r="V178" i="37"/>
  <c r="H214" i="37"/>
  <c r="X178" i="37"/>
  <c r="U183" i="37"/>
  <c r="V183" i="37"/>
  <c r="W183" i="37"/>
  <c r="H219" i="37"/>
  <c r="X183" i="37"/>
  <c r="W188" i="37"/>
  <c r="U188" i="37"/>
  <c r="V188" i="37"/>
  <c r="X188" i="37"/>
  <c r="V185" i="37"/>
  <c r="U185" i="37"/>
  <c r="W185" i="37"/>
  <c r="X185" i="37"/>
  <c r="H221" i="37"/>
  <c r="W186" i="37"/>
  <c r="V186" i="37"/>
  <c r="U186" i="37"/>
  <c r="X186" i="37"/>
  <c r="H222" i="37"/>
  <c r="V202" i="37"/>
  <c r="W202" i="37"/>
  <c r="U202" i="37"/>
  <c r="X202" i="37"/>
  <c r="U196" i="37"/>
  <c r="V196" i="37"/>
  <c r="W196" i="37"/>
  <c r="X196" i="37"/>
  <c r="H220" i="21"/>
  <c r="F219" i="21"/>
  <c r="G219" i="21" s="1"/>
  <c r="H138" i="21"/>
  <c r="F137" i="21"/>
  <c r="G137" i="21" s="1"/>
  <c r="H56" i="21"/>
  <c r="F55" i="21"/>
  <c r="G55" i="21" s="1"/>
  <c r="F301" i="21"/>
  <c r="G301" i="21" s="1"/>
  <c r="H302" i="21"/>
  <c r="M77" i="37"/>
  <c r="F77" i="37"/>
  <c r="F149" i="37"/>
  <c r="M149" i="37"/>
  <c r="F313" i="37"/>
  <c r="M313" i="37"/>
  <c r="F70" i="37"/>
  <c r="M70" i="37"/>
  <c r="F68" i="37"/>
  <c r="M68" i="37"/>
  <c r="F67" i="37"/>
  <c r="M67" i="37"/>
  <c r="F76" i="37"/>
  <c r="M76" i="37"/>
  <c r="F74" i="37"/>
  <c r="M74" i="37"/>
  <c r="F155" i="37"/>
  <c r="M155" i="37"/>
  <c r="F157" i="37"/>
  <c r="M157" i="37"/>
  <c r="F322" i="37"/>
  <c r="M322" i="37"/>
  <c r="F317" i="37"/>
  <c r="M317" i="37"/>
  <c r="F316" i="37"/>
  <c r="M316" i="37"/>
  <c r="F236" i="37"/>
  <c r="M236" i="37"/>
  <c r="F238" i="37"/>
  <c r="M238" i="37"/>
  <c r="M65" i="37"/>
  <c r="F65" i="37"/>
  <c r="F71" i="37"/>
  <c r="M71" i="37"/>
  <c r="F73" i="37"/>
  <c r="M73" i="37"/>
  <c r="F78" i="37"/>
  <c r="M78" i="37"/>
  <c r="F152" i="37"/>
  <c r="M152" i="37"/>
  <c r="M148" i="37"/>
  <c r="F148" i="37"/>
  <c r="F159" i="37"/>
  <c r="M159" i="37"/>
  <c r="F150" i="37"/>
  <c r="M150" i="37"/>
  <c r="M156" i="37"/>
  <c r="F156" i="37"/>
  <c r="F323" i="37"/>
  <c r="M323" i="37"/>
  <c r="M318" i="37"/>
  <c r="F318" i="37"/>
  <c r="F320" i="37"/>
  <c r="M320" i="37"/>
  <c r="F231" i="37"/>
  <c r="M231" i="37"/>
  <c r="F234" i="37"/>
  <c r="M234" i="37"/>
  <c r="F239" i="37"/>
  <c r="M239" i="37"/>
  <c r="F241" i="37"/>
  <c r="M241" i="37"/>
  <c r="F242" i="37"/>
  <c r="M242" i="37"/>
  <c r="M243" i="37"/>
  <c r="F243" i="37"/>
  <c r="M69" i="37"/>
  <c r="F69" i="37"/>
  <c r="F153" i="37"/>
  <c r="M153" i="37"/>
  <c r="F154" i="37"/>
  <c r="M154" i="37"/>
  <c r="M160" i="37"/>
  <c r="F160" i="37"/>
  <c r="F314" i="37"/>
  <c r="M314" i="37"/>
  <c r="F319" i="37"/>
  <c r="M319" i="37"/>
  <c r="F324" i="37"/>
  <c r="M324" i="37"/>
  <c r="F232" i="37"/>
  <c r="M232" i="37"/>
  <c r="F240" i="37"/>
  <c r="M240" i="37"/>
  <c r="F229" i="37"/>
  <c r="M229" i="37"/>
  <c r="F72" i="37"/>
  <c r="M72" i="37"/>
  <c r="F147" i="37"/>
  <c r="M147" i="37"/>
  <c r="F151" i="37"/>
  <c r="M151" i="37"/>
  <c r="F158" i="37"/>
  <c r="M158" i="37"/>
  <c r="F321" i="37"/>
  <c r="M321" i="37"/>
  <c r="F315" i="37"/>
  <c r="M315" i="37"/>
  <c r="F311" i="37"/>
  <c r="M311" i="37"/>
  <c r="F325" i="37"/>
  <c r="M325" i="37"/>
  <c r="M235" i="37"/>
  <c r="F235" i="37"/>
  <c r="F230" i="37"/>
  <c r="M230" i="37"/>
  <c r="F233" i="37"/>
  <c r="M233" i="37"/>
  <c r="F75" i="37"/>
  <c r="M75" i="37"/>
  <c r="F66" i="37"/>
  <c r="M66" i="37"/>
  <c r="F161" i="37"/>
  <c r="M161" i="37"/>
  <c r="F312" i="37"/>
  <c r="M312" i="37"/>
  <c r="F237" i="37"/>
  <c r="M237" i="37"/>
  <c r="E68" i="37"/>
  <c r="N18" i="33" s="1"/>
  <c r="D68" i="37"/>
  <c r="M18" i="33" s="1"/>
  <c r="K68" i="37"/>
  <c r="O18" i="33" s="1"/>
  <c r="K67" i="37"/>
  <c r="O17" i="33" s="1"/>
  <c r="D67" i="37"/>
  <c r="M17" i="33" s="1"/>
  <c r="E67" i="37"/>
  <c r="N17" i="33" s="1"/>
  <c r="K74" i="37"/>
  <c r="O24" i="33" s="1"/>
  <c r="E74" i="37"/>
  <c r="N24" i="33" s="1"/>
  <c r="D74" i="37"/>
  <c r="M24" i="33" s="1"/>
  <c r="E155" i="37"/>
  <c r="N39" i="33" s="1"/>
  <c r="D155" i="37"/>
  <c r="M39" i="33" s="1"/>
  <c r="K155" i="37"/>
  <c r="O39" i="33" s="1"/>
  <c r="K312" i="37"/>
  <c r="D312" i="37"/>
  <c r="M64" i="33" s="1"/>
  <c r="E312" i="37"/>
  <c r="N64" i="33" s="1"/>
  <c r="E65" i="37"/>
  <c r="N15" i="33" s="1"/>
  <c r="K65" i="37"/>
  <c r="O15" i="33" s="1"/>
  <c r="D65" i="37"/>
  <c r="M15" i="33" s="1"/>
  <c r="K71" i="37"/>
  <c r="D71" i="37"/>
  <c r="M21" i="33" s="1"/>
  <c r="E71" i="37"/>
  <c r="N21" i="33" s="1"/>
  <c r="D73" i="37"/>
  <c r="M23" i="33" s="1"/>
  <c r="E73" i="37"/>
  <c r="N23" i="33" s="1"/>
  <c r="K73" i="37"/>
  <c r="O23" i="33" s="1"/>
  <c r="D78" i="37"/>
  <c r="M28" i="33" s="1"/>
  <c r="K78" i="37"/>
  <c r="O28" i="33" s="1"/>
  <c r="E78" i="37"/>
  <c r="N28" i="33" s="1"/>
  <c r="D152" i="37"/>
  <c r="M36" i="33" s="1"/>
  <c r="K152" i="37"/>
  <c r="O36" i="33" s="1"/>
  <c r="E152" i="37"/>
  <c r="N36" i="33" s="1"/>
  <c r="D148" i="37"/>
  <c r="E148" i="37"/>
  <c r="N32" i="33" s="1"/>
  <c r="K148" i="37"/>
  <c r="O32" i="33" s="1"/>
  <c r="E159" i="37"/>
  <c r="N43" i="33" s="1"/>
  <c r="D159" i="37"/>
  <c r="K159" i="37"/>
  <c r="O43" i="33" s="1"/>
  <c r="D156" i="37"/>
  <c r="M40" i="33" s="1"/>
  <c r="K156" i="37"/>
  <c r="O40" i="33" s="1"/>
  <c r="E156" i="37"/>
  <c r="N40" i="33" s="1"/>
  <c r="D323" i="37"/>
  <c r="M75" i="33" s="1"/>
  <c r="E323" i="37"/>
  <c r="N75" i="33" s="1"/>
  <c r="K323" i="37"/>
  <c r="O75" i="33" s="1"/>
  <c r="K320" i="37"/>
  <c r="O72" i="33" s="1"/>
  <c r="D320" i="37"/>
  <c r="M72" i="33" s="1"/>
  <c r="E320" i="37"/>
  <c r="N72" i="33" s="1"/>
  <c r="D231" i="37"/>
  <c r="M49" i="33" s="1"/>
  <c r="E231" i="37"/>
  <c r="N49" i="33" s="1"/>
  <c r="K231" i="37"/>
  <c r="O49" i="33" s="1"/>
  <c r="D239" i="37"/>
  <c r="M57" i="33" s="1"/>
  <c r="K239" i="37"/>
  <c r="O57" i="33" s="1"/>
  <c r="E239" i="37"/>
  <c r="N57" i="33" s="1"/>
  <c r="K241" i="37"/>
  <c r="O59" i="33" s="1"/>
  <c r="D241" i="37"/>
  <c r="M59" i="33" s="1"/>
  <c r="E241" i="37"/>
  <c r="N59" i="33" s="1"/>
  <c r="E242" i="37"/>
  <c r="N60" i="33" s="1"/>
  <c r="D242" i="37"/>
  <c r="M60" i="33" s="1"/>
  <c r="K242" i="37"/>
  <c r="O60" i="33" s="1"/>
  <c r="D69" i="37"/>
  <c r="M19" i="33" s="1"/>
  <c r="K69" i="37"/>
  <c r="E69" i="37"/>
  <c r="N19" i="33" s="1"/>
  <c r="K75" i="37"/>
  <c r="O25" i="33" s="1"/>
  <c r="E75" i="37"/>
  <c r="N25" i="33" s="1"/>
  <c r="D75" i="37"/>
  <c r="M25" i="33" s="1"/>
  <c r="D77" i="37"/>
  <c r="M27" i="33" s="1"/>
  <c r="E77" i="37"/>
  <c r="N27" i="33" s="1"/>
  <c r="K77" i="37"/>
  <c r="O27" i="33" s="1"/>
  <c r="D66" i="37"/>
  <c r="E66" i="37"/>
  <c r="N16" i="33" s="1"/>
  <c r="K66" i="37"/>
  <c r="O16" i="33" s="1"/>
  <c r="E153" i="37"/>
  <c r="N37" i="33" s="1"/>
  <c r="K153" i="37"/>
  <c r="D153" i="37"/>
  <c r="M37" i="33" s="1"/>
  <c r="D149" i="37"/>
  <c r="M33" i="33" s="1"/>
  <c r="E149" i="37"/>
  <c r="N33" i="33" s="1"/>
  <c r="K149" i="37"/>
  <c r="D161" i="37"/>
  <c r="M45" i="33" s="1"/>
  <c r="E161" i="37"/>
  <c r="N45" i="33" s="1"/>
  <c r="K161" i="37"/>
  <c r="O45" i="33" s="1"/>
  <c r="K154" i="37"/>
  <c r="D154" i="37"/>
  <c r="M38" i="33" s="1"/>
  <c r="E154" i="37"/>
  <c r="N38" i="33" s="1"/>
  <c r="D160" i="37"/>
  <c r="M44" i="33" s="1"/>
  <c r="E160" i="37"/>
  <c r="N44" i="33" s="1"/>
  <c r="K160" i="37"/>
  <c r="O44" i="33" s="1"/>
  <c r="E313" i="37"/>
  <c r="N65" i="33" s="1"/>
  <c r="K313" i="37"/>
  <c r="O65" i="33" s="1"/>
  <c r="D313" i="37"/>
  <c r="D314" i="37"/>
  <c r="M66" i="33" s="1"/>
  <c r="E314" i="37"/>
  <c r="N66" i="33" s="1"/>
  <c r="K314" i="37"/>
  <c r="O66" i="33" s="1"/>
  <c r="D319" i="37"/>
  <c r="M71" i="33" s="1"/>
  <c r="E319" i="37"/>
  <c r="N71" i="33" s="1"/>
  <c r="K319" i="37"/>
  <c r="O71" i="33" s="1"/>
  <c r="K324" i="37"/>
  <c r="O76" i="33" s="1"/>
  <c r="D324" i="37"/>
  <c r="E324" i="37"/>
  <c r="N76" i="33" s="1"/>
  <c r="D232" i="37"/>
  <c r="K232" i="37"/>
  <c r="O50" i="33" s="1"/>
  <c r="E232" i="37"/>
  <c r="N50" i="33" s="1"/>
  <c r="E240" i="37"/>
  <c r="N58" i="33" s="1"/>
  <c r="K240" i="37"/>
  <c r="O58" i="33" s="1"/>
  <c r="D240" i="37"/>
  <c r="M58" i="33" s="1"/>
  <c r="K229" i="37"/>
  <c r="O47" i="33" s="1"/>
  <c r="E229" i="37"/>
  <c r="N47" i="33" s="1"/>
  <c r="D229" i="37"/>
  <c r="M47" i="33" s="1"/>
  <c r="D243" i="37"/>
  <c r="M61" i="33" s="1"/>
  <c r="K243" i="37"/>
  <c r="E243" i="37"/>
  <c r="N61" i="33" s="1"/>
  <c r="E72" i="37"/>
  <c r="N22" i="33" s="1"/>
  <c r="D72" i="37"/>
  <c r="M22" i="33" s="1"/>
  <c r="K72" i="37"/>
  <c r="O22" i="33" s="1"/>
  <c r="E70" i="37"/>
  <c r="N20" i="33" s="1"/>
  <c r="K70" i="37"/>
  <c r="O20" i="33" s="1"/>
  <c r="D70" i="37"/>
  <c r="M20" i="33" s="1"/>
  <c r="K147" i="37"/>
  <c r="E147" i="37"/>
  <c r="N31" i="33" s="1"/>
  <c r="D147" i="37"/>
  <c r="M31" i="33" s="1"/>
  <c r="E151" i="37"/>
  <c r="N35" i="33" s="1"/>
  <c r="D151" i="37"/>
  <c r="M35" i="33" s="1"/>
  <c r="K151" i="37"/>
  <c r="O35" i="33" s="1"/>
  <c r="K158" i="37"/>
  <c r="O42" i="33" s="1"/>
  <c r="E158" i="37"/>
  <c r="N42" i="33" s="1"/>
  <c r="D158" i="37"/>
  <c r="M42" i="33" s="1"/>
  <c r="E321" i="37"/>
  <c r="N73" i="33" s="1"/>
  <c r="K321" i="37"/>
  <c r="O73" i="33" s="1"/>
  <c r="D321" i="37"/>
  <c r="M73" i="33" s="1"/>
  <c r="D315" i="37"/>
  <c r="E315" i="37"/>
  <c r="N67" i="33" s="1"/>
  <c r="K315" i="37"/>
  <c r="O67" i="33" s="1"/>
  <c r="D311" i="37"/>
  <c r="M63" i="33" s="1"/>
  <c r="E311" i="37"/>
  <c r="N63" i="33" s="1"/>
  <c r="K311" i="37"/>
  <c r="O63" i="33" s="1"/>
  <c r="E325" i="37"/>
  <c r="N77" i="33" s="1"/>
  <c r="K325" i="37"/>
  <c r="O77" i="33" s="1"/>
  <c r="D325" i="37"/>
  <c r="M77" i="33" s="1"/>
  <c r="D235" i="37"/>
  <c r="M53" i="33" s="1"/>
  <c r="E235" i="37"/>
  <c r="N53" i="33" s="1"/>
  <c r="K235" i="37"/>
  <c r="O53" i="33" s="1"/>
  <c r="E230" i="37"/>
  <c r="N48" i="33" s="1"/>
  <c r="K230" i="37"/>
  <c r="O48" i="33" s="1"/>
  <c r="D230" i="37"/>
  <c r="M48" i="33" s="1"/>
  <c r="K233" i="37"/>
  <c r="O51" i="33" s="1"/>
  <c r="E233" i="37"/>
  <c r="N51" i="33" s="1"/>
  <c r="D233" i="37"/>
  <c r="M51" i="33" s="1"/>
  <c r="E76" i="37"/>
  <c r="N26" i="33" s="1"/>
  <c r="D76" i="37"/>
  <c r="M26" i="33" s="1"/>
  <c r="K76" i="37"/>
  <c r="O26" i="33" s="1"/>
  <c r="K157" i="37"/>
  <c r="O41" i="33" s="1"/>
  <c r="D157" i="37"/>
  <c r="M41" i="33" s="1"/>
  <c r="E157" i="37"/>
  <c r="N41" i="33" s="1"/>
  <c r="D322" i="37"/>
  <c r="M74" i="33" s="1"/>
  <c r="E322" i="37"/>
  <c r="N74" i="33" s="1"/>
  <c r="K322" i="37"/>
  <c r="O74" i="33" s="1"/>
  <c r="K316" i="37"/>
  <c r="O68" i="33" s="1"/>
  <c r="D316" i="37"/>
  <c r="M68" i="33" s="1"/>
  <c r="E316" i="37"/>
  <c r="N68" i="33" s="1"/>
  <c r="D236" i="37"/>
  <c r="M54" i="33" s="1"/>
  <c r="E236" i="37"/>
  <c r="N54" i="33" s="1"/>
  <c r="K236" i="37"/>
  <c r="O54" i="33" s="1"/>
  <c r="E238" i="37"/>
  <c r="N56" i="33" s="1"/>
  <c r="K238" i="37"/>
  <c r="O56" i="33" s="1"/>
  <c r="D238" i="37"/>
  <c r="M56" i="33" s="1"/>
  <c r="K237" i="37"/>
  <c r="O55" i="33" s="1"/>
  <c r="D237" i="37"/>
  <c r="M55" i="33" s="1"/>
  <c r="E237" i="37"/>
  <c r="N55" i="33" s="1"/>
  <c r="E317" i="37"/>
  <c r="N69" i="33" s="1"/>
  <c r="K317" i="37"/>
  <c r="O69" i="33" s="1"/>
  <c r="D317" i="37"/>
  <c r="M69" i="33" s="1"/>
  <c r="K150" i="37"/>
  <c r="O34" i="33" s="1"/>
  <c r="D150" i="37"/>
  <c r="M34" i="33" s="1"/>
  <c r="E150" i="37"/>
  <c r="N34" i="33" s="1"/>
  <c r="D318" i="37"/>
  <c r="M70" i="33" s="1"/>
  <c r="E318" i="37"/>
  <c r="N70" i="33" s="1"/>
  <c r="K318" i="37"/>
  <c r="O70" i="33" s="1"/>
  <c r="E234" i="37"/>
  <c r="N52" i="33" s="1"/>
  <c r="K234" i="37"/>
  <c r="O52" i="33" s="1"/>
  <c r="D234" i="37"/>
  <c r="M52" i="33" s="1"/>
  <c r="AL662" i="22"/>
  <c r="AL589" i="22"/>
  <c r="AL516" i="22"/>
  <c r="AL443" i="22"/>
  <c r="Q68" i="37"/>
  <c r="H68" i="37"/>
  <c r="C68" i="37"/>
  <c r="O68" i="37"/>
  <c r="I68" i="37"/>
  <c r="U48" i="37"/>
  <c r="Q48" i="37"/>
  <c r="M48" i="37"/>
  <c r="I48" i="37"/>
  <c r="D48" i="37"/>
  <c r="N68" i="37"/>
  <c r="X48" i="37"/>
  <c r="T48" i="37"/>
  <c r="P48" i="37"/>
  <c r="C48" i="37"/>
  <c r="R68" i="37"/>
  <c r="W48" i="37"/>
  <c r="S48" i="37"/>
  <c r="O48" i="37"/>
  <c r="K48" i="37"/>
  <c r="G48" i="37"/>
  <c r="P68" i="37"/>
  <c r="J68" i="37"/>
  <c r="V48" i="37"/>
  <c r="R48" i="37"/>
  <c r="N48" i="37"/>
  <c r="J48" i="37"/>
  <c r="E48" i="37"/>
  <c r="X12" i="37"/>
  <c r="P67" i="37"/>
  <c r="N67" i="37"/>
  <c r="H67" i="37"/>
  <c r="W47" i="37"/>
  <c r="S47" i="37"/>
  <c r="O47" i="37"/>
  <c r="K47" i="37"/>
  <c r="G47" i="37"/>
  <c r="R67" i="37"/>
  <c r="V47" i="37"/>
  <c r="R47" i="37"/>
  <c r="N47" i="37"/>
  <c r="J47" i="37"/>
  <c r="E47" i="37"/>
  <c r="Q67" i="37"/>
  <c r="J67" i="37"/>
  <c r="U47" i="37"/>
  <c r="Q47" i="37"/>
  <c r="M47" i="37"/>
  <c r="I47" i="37"/>
  <c r="D47" i="37"/>
  <c r="O67" i="37"/>
  <c r="I67" i="37"/>
  <c r="C67" i="37"/>
  <c r="X47" i="37"/>
  <c r="T47" i="37"/>
  <c r="P47" i="37"/>
  <c r="C47" i="37"/>
  <c r="X11" i="37"/>
  <c r="X27" i="37"/>
  <c r="Q76" i="37"/>
  <c r="H76" i="37"/>
  <c r="C76" i="37"/>
  <c r="R76" i="37"/>
  <c r="U56" i="37"/>
  <c r="Q56" i="37"/>
  <c r="M56" i="37"/>
  <c r="I56" i="37"/>
  <c r="D56" i="37"/>
  <c r="P76" i="37"/>
  <c r="J76" i="37"/>
  <c r="X56" i="37"/>
  <c r="T56" i="37"/>
  <c r="P56" i="37"/>
  <c r="C56" i="37"/>
  <c r="O76" i="37"/>
  <c r="I76" i="37"/>
  <c r="W56" i="37"/>
  <c r="S56" i="37"/>
  <c r="O56" i="37"/>
  <c r="K56" i="37"/>
  <c r="G56" i="37"/>
  <c r="X20" i="37"/>
  <c r="N76" i="37"/>
  <c r="V56" i="37"/>
  <c r="R56" i="37"/>
  <c r="N56" i="37"/>
  <c r="J56" i="37"/>
  <c r="E56" i="37"/>
  <c r="X36" i="37"/>
  <c r="X29" i="37"/>
  <c r="O74" i="37"/>
  <c r="J74" i="37"/>
  <c r="P74" i="37"/>
  <c r="I74" i="37"/>
  <c r="C74" i="37"/>
  <c r="U54" i="37"/>
  <c r="Q54" i="37"/>
  <c r="M54" i="37"/>
  <c r="I54" i="37"/>
  <c r="D54" i="37"/>
  <c r="X18" i="37"/>
  <c r="N74" i="37"/>
  <c r="H74" i="37"/>
  <c r="X54" i="37"/>
  <c r="T54" i="37"/>
  <c r="P54" i="37"/>
  <c r="C54" i="37"/>
  <c r="R74" i="37"/>
  <c r="W54" i="37"/>
  <c r="S54" i="37"/>
  <c r="O54" i="37"/>
  <c r="K54" i="37"/>
  <c r="G54" i="37"/>
  <c r="Q74" i="37"/>
  <c r="V54" i="37"/>
  <c r="R54" i="37"/>
  <c r="N54" i="37"/>
  <c r="J54" i="37"/>
  <c r="E54" i="37"/>
  <c r="X34" i="37"/>
  <c r="O155" i="37"/>
  <c r="J155" i="37"/>
  <c r="R155" i="37"/>
  <c r="X135" i="37"/>
  <c r="T135" i="37"/>
  <c r="P135" i="37"/>
  <c r="C135" i="37"/>
  <c r="P155" i="37"/>
  <c r="H155" i="37"/>
  <c r="W135" i="37"/>
  <c r="R135" i="37"/>
  <c r="M135" i="37"/>
  <c r="G135" i="37"/>
  <c r="N155" i="37"/>
  <c r="V135" i="37"/>
  <c r="Q135" i="37"/>
  <c r="K135" i="37"/>
  <c r="E135" i="37"/>
  <c r="C155" i="37"/>
  <c r="U135" i="37"/>
  <c r="O135" i="37"/>
  <c r="J135" i="37"/>
  <c r="D135" i="37"/>
  <c r="Q155" i="37"/>
  <c r="I155" i="37"/>
  <c r="S135" i="37"/>
  <c r="N135" i="37"/>
  <c r="I135" i="37"/>
  <c r="T99" i="37"/>
  <c r="Q157" i="37"/>
  <c r="H157" i="37"/>
  <c r="C157" i="37"/>
  <c r="O157" i="37"/>
  <c r="I157" i="37"/>
  <c r="X137" i="37"/>
  <c r="T137" i="37"/>
  <c r="P137" i="37"/>
  <c r="C137" i="37"/>
  <c r="N157" i="37"/>
  <c r="V137" i="37"/>
  <c r="Q137" i="37"/>
  <c r="K137" i="37"/>
  <c r="E137" i="37"/>
  <c r="U137" i="37"/>
  <c r="O137" i="37"/>
  <c r="J137" i="37"/>
  <c r="D137" i="37"/>
  <c r="R157" i="37"/>
  <c r="J157" i="37"/>
  <c r="S137" i="37"/>
  <c r="N137" i="37"/>
  <c r="I137" i="37"/>
  <c r="P157" i="37"/>
  <c r="W137" i="37"/>
  <c r="R137" i="37"/>
  <c r="M137" i="37"/>
  <c r="G137" i="37"/>
  <c r="T101" i="37"/>
  <c r="T111" i="37"/>
  <c r="X142" i="37"/>
  <c r="T106" i="37"/>
  <c r="T117" i="37"/>
  <c r="T112" i="37"/>
  <c r="T113" i="37"/>
  <c r="Q281" i="37"/>
  <c r="R281" i="37"/>
  <c r="T281" i="37"/>
  <c r="S281" i="37"/>
  <c r="Q271" i="37"/>
  <c r="T271" i="37"/>
  <c r="S271" i="37"/>
  <c r="R271" i="37"/>
  <c r="Q323" i="37"/>
  <c r="H323" i="37"/>
  <c r="C323" i="37"/>
  <c r="P323" i="37"/>
  <c r="O323" i="37"/>
  <c r="J323" i="37"/>
  <c r="R323" i="37"/>
  <c r="X303" i="37"/>
  <c r="T303" i="37"/>
  <c r="P303" i="37"/>
  <c r="C303" i="37"/>
  <c r="I323" i="37"/>
  <c r="V303" i="37"/>
  <c r="R303" i="37"/>
  <c r="N303" i="37"/>
  <c r="J303" i="37"/>
  <c r="E303" i="37"/>
  <c r="N323" i="37"/>
  <c r="S303" i="37"/>
  <c r="K303" i="37"/>
  <c r="Q303" i="37"/>
  <c r="I303" i="37"/>
  <c r="W303" i="37"/>
  <c r="O303" i="37"/>
  <c r="G303" i="37"/>
  <c r="U303" i="37"/>
  <c r="M303" i="37"/>
  <c r="Q267" i="37"/>
  <c r="S267" i="37"/>
  <c r="R267" i="37"/>
  <c r="D303" i="37"/>
  <c r="T267" i="37"/>
  <c r="R274" i="37"/>
  <c r="Q274" i="37"/>
  <c r="T274" i="37"/>
  <c r="S274" i="37"/>
  <c r="O318" i="37"/>
  <c r="J318" i="37"/>
  <c r="R318" i="37"/>
  <c r="N318" i="37"/>
  <c r="I318" i="37"/>
  <c r="Q318" i="37"/>
  <c r="H318" i="37"/>
  <c r="C318" i="37"/>
  <c r="X298" i="37"/>
  <c r="T298" i="37"/>
  <c r="P298" i="37"/>
  <c r="C298" i="37"/>
  <c r="P318" i="37"/>
  <c r="V298" i="37"/>
  <c r="Q298" i="37"/>
  <c r="K298" i="37"/>
  <c r="E298" i="37"/>
  <c r="S298" i="37"/>
  <c r="N298" i="37"/>
  <c r="I298" i="37"/>
  <c r="W298" i="37"/>
  <c r="M298" i="37"/>
  <c r="U298" i="37"/>
  <c r="J298" i="37"/>
  <c r="R298" i="37"/>
  <c r="G298" i="37"/>
  <c r="R262" i="37"/>
  <c r="T262" i="37"/>
  <c r="O298" i="37"/>
  <c r="S262" i="37"/>
  <c r="D298" i="37"/>
  <c r="Q262" i="37"/>
  <c r="Q320" i="37"/>
  <c r="H320" i="37"/>
  <c r="C320" i="37"/>
  <c r="P320" i="37"/>
  <c r="J320" i="37"/>
  <c r="V300" i="37"/>
  <c r="O320" i="37"/>
  <c r="X300" i="37"/>
  <c r="T300" i="37"/>
  <c r="P300" i="37"/>
  <c r="C300" i="37"/>
  <c r="R320" i="37"/>
  <c r="U300" i="37"/>
  <c r="O300" i="37"/>
  <c r="J300" i="37"/>
  <c r="D300" i="37"/>
  <c r="N320" i="37"/>
  <c r="I320" i="37"/>
  <c r="R300" i="37"/>
  <c r="M300" i="37"/>
  <c r="G300" i="37"/>
  <c r="S300" i="37"/>
  <c r="I300" i="37"/>
  <c r="Q300" i="37"/>
  <c r="E300" i="37"/>
  <c r="N300" i="37"/>
  <c r="T264" i="37"/>
  <c r="W300" i="37"/>
  <c r="R264" i="37"/>
  <c r="K300" i="37"/>
  <c r="Q264" i="37"/>
  <c r="S264" i="37"/>
  <c r="S279" i="37"/>
  <c r="R279" i="37"/>
  <c r="T279" i="37"/>
  <c r="Q279" i="37"/>
  <c r="T280" i="37"/>
  <c r="R280" i="37"/>
  <c r="S280" i="37"/>
  <c r="Q280" i="37"/>
  <c r="S192" i="37"/>
  <c r="R192" i="37"/>
  <c r="Q192" i="37"/>
  <c r="T192" i="37"/>
  <c r="R235" i="37"/>
  <c r="N235" i="37"/>
  <c r="I235" i="37"/>
  <c r="P235" i="37"/>
  <c r="V215" i="37"/>
  <c r="R215" i="37"/>
  <c r="N215" i="37"/>
  <c r="J215" i="37"/>
  <c r="E215" i="37"/>
  <c r="J235" i="37"/>
  <c r="T215" i="37"/>
  <c r="O215" i="37"/>
  <c r="I215" i="37"/>
  <c r="C215" i="37"/>
  <c r="Q235" i="37"/>
  <c r="H235" i="37"/>
  <c r="X215" i="37"/>
  <c r="S215" i="37"/>
  <c r="M215" i="37"/>
  <c r="O235" i="37"/>
  <c r="W215" i="37"/>
  <c r="Q215" i="37"/>
  <c r="G215" i="37"/>
  <c r="R179" i="37"/>
  <c r="K215" i="37"/>
  <c r="D215" i="37"/>
  <c r="C235" i="37"/>
  <c r="U215" i="37"/>
  <c r="P215" i="37"/>
  <c r="Q179" i="37"/>
  <c r="S179" i="37"/>
  <c r="T179" i="37"/>
  <c r="Q230" i="37"/>
  <c r="H230" i="37"/>
  <c r="C230" i="37"/>
  <c r="O230" i="37"/>
  <c r="J230" i="37"/>
  <c r="X210" i="37"/>
  <c r="T210" i="37"/>
  <c r="P210" i="37"/>
  <c r="C210" i="37"/>
  <c r="N230" i="37"/>
  <c r="W210" i="37"/>
  <c r="R210" i="37"/>
  <c r="M210" i="37"/>
  <c r="G210" i="37"/>
  <c r="V210" i="37"/>
  <c r="Q210" i="37"/>
  <c r="K210" i="37"/>
  <c r="E210" i="37"/>
  <c r="R230" i="37"/>
  <c r="I230" i="37"/>
  <c r="U210" i="37"/>
  <c r="O210" i="37"/>
  <c r="J210" i="37"/>
  <c r="D210" i="37"/>
  <c r="S174" i="37"/>
  <c r="N210" i="37"/>
  <c r="I210" i="37"/>
  <c r="P230" i="37"/>
  <c r="S210" i="37"/>
  <c r="R174" i="37"/>
  <c r="T174" i="37"/>
  <c r="Q174" i="37"/>
  <c r="P233" i="37"/>
  <c r="R233" i="37"/>
  <c r="N233" i="37"/>
  <c r="I233" i="37"/>
  <c r="V213" i="37"/>
  <c r="R213" i="37"/>
  <c r="N213" i="37"/>
  <c r="J213" i="37"/>
  <c r="E213" i="37"/>
  <c r="Q233" i="37"/>
  <c r="H233" i="37"/>
  <c r="U213" i="37"/>
  <c r="P213" i="37"/>
  <c r="K213" i="37"/>
  <c r="D213" i="37"/>
  <c r="O233" i="37"/>
  <c r="T213" i="37"/>
  <c r="O213" i="37"/>
  <c r="I213" i="37"/>
  <c r="C213" i="37"/>
  <c r="C233" i="37"/>
  <c r="X213" i="37"/>
  <c r="S213" i="37"/>
  <c r="M213" i="37"/>
  <c r="T177" i="37"/>
  <c r="W213" i="37"/>
  <c r="J233" i="37"/>
  <c r="Q213" i="37"/>
  <c r="G213" i="37"/>
  <c r="Q177" i="37"/>
  <c r="R177" i="37"/>
  <c r="S177" i="37"/>
  <c r="R193" i="37"/>
  <c r="Q193" i="37"/>
  <c r="T193" i="37"/>
  <c r="S193" i="37"/>
  <c r="S194" i="37"/>
  <c r="Q194" i="37"/>
  <c r="T194" i="37"/>
  <c r="R194" i="37"/>
  <c r="T191" i="37"/>
  <c r="S191" i="37"/>
  <c r="R191" i="37"/>
  <c r="Q191" i="37"/>
  <c r="R65" i="37"/>
  <c r="N65" i="37"/>
  <c r="I65" i="37"/>
  <c r="Q65" i="37"/>
  <c r="W45" i="37"/>
  <c r="S45" i="37"/>
  <c r="O45" i="37"/>
  <c r="K45" i="37"/>
  <c r="P65" i="37"/>
  <c r="J65" i="37"/>
  <c r="C65" i="37"/>
  <c r="V45" i="37"/>
  <c r="R45" i="37"/>
  <c r="N45" i="37"/>
  <c r="J45" i="37"/>
  <c r="O65" i="37"/>
  <c r="H65" i="37"/>
  <c r="U45" i="37"/>
  <c r="Q45" i="37"/>
  <c r="M45" i="37"/>
  <c r="I45" i="37"/>
  <c r="X45" i="37"/>
  <c r="T45" i="37"/>
  <c r="P45" i="37"/>
  <c r="C45" i="37"/>
  <c r="X9" i="37"/>
  <c r="P71" i="37"/>
  <c r="O21" i="33"/>
  <c r="R71" i="37"/>
  <c r="W51" i="37"/>
  <c r="S51" i="37"/>
  <c r="O51" i="37"/>
  <c r="K51" i="37"/>
  <c r="G51" i="37"/>
  <c r="Q71" i="37"/>
  <c r="J71" i="37"/>
  <c r="V51" i="37"/>
  <c r="R51" i="37"/>
  <c r="N51" i="37"/>
  <c r="J51" i="37"/>
  <c r="E51" i="37"/>
  <c r="O71" i="37"/>
  <c r="I71" i="37"/>
  <c r="C71" i="37"/>
  <c r="U51" i="37"/>
  <c r="Q51" i="37"/>
  <c r="M51" i="37"/>
  <c r="I51" i="37"/>
  <c r="D51" i="37"/>
  <c r="N71" i="37"/>
  <c r="H71" i="37"/>
  <c r="X51" i="37"/>
  <c r="T51" i="37"/>
  <c r="P51" i="37"/>
  <c r="C51" i="37"/>
  <c r="X15" i="37"/>
  <c r="X31" i="37"/>
  <c r="X60" i="37"/>
  <c r="X24" i="37"/>
  <c r="R73" i="37"/>
  <c r="N73" i="37"/>
  <c r="I73" i="37"/>
  <c r="O73" i="37"/>
  <c r="H73" i="37"/>
  <c r="W53" i="37"/>
  <c r="S53" i="37"/>
  <c r="O53" i="37"/>
  <c r="K53" i="37"/>
  <c r="G53" i="37"/>
  <c r="V53" i="37"/>
  <c r="R53" i="37"/>
  <c r="N53" i="37"/>
  <c r="J53" i="37"/>
  <c r="E53" i="37"/>
  <c r="X17" i="37"/>
  <c r="Q73" i="37"/>
  <c r="U53" i="37"/>
  <c r="Q53" i="37"/>
  <c r="M53" i="37"/>
  <c r="I53" i="37"/>
  <c r="D53" i="37"/>
  <c r="P73" i="37"/>
  <c r="J73" i="37"/>
  <c r="C73" i="37"/>
  <c r="X53" i="37"/>
  <c r="T53" i="37"/>
  <c r="P53" i="37"/>
  <c r="C53" i="37"/>
  <c r="X35" i="37"/>
  <c r="R78" i="37"/>
  <c r="N78" i="37"/>
  <c r="I78" i="37"/>
  <c r="U58" i="37"/>
  <c r="Q58" i="37"/>
  <c r="M58" i="37"/>
  <c r="I58" i="37"/>
  <c r="D58" i="37"/>
  <c r="X22" i="37"/>
  <c r="Q78" i="37"/>
  <c r="X58" i="37"/>
  <c r="T58" i="37"/>
  <c r="P58" i="37"/>
  <c r="C58" i="37"/>
  <c r="P78" i="37"/>
  <c r="J78" i="37"/>
  <c r="C78" i="37"/>
  <c r="W58" i="37"/>
  <c r="S58" i="37"/>
  <c r="O58" i="37"/>
  <c r="K58" i="37"/>
  <c r="G58" i="37"/>
  <c r="O78" i="37"/>
  <c r="H78" i="37"/>
  <c r="V58" i="37"/>
  <c r="R58" i="37"/>
  <c r="N58" i="37"/>
  <c r="J58" i="37"/>
  <c r="E58" i="37"/>
  <c r="X38" i="37"/>
  <c r="P152" i="37"/>
  <c r="O152" i="37"/>
  <c r="I152" i="37"/>
  <c r="C152" i="37"/>
  <c r="V132" i="37"/>
  <c r="R132" i="37"/>
  <c r="N132" i="37"/>
  <c r="J132" i="37"/>
  <c r="E132" i="37"/>
  <c r="R152" i="37"/>
  <c r="J152" i="37"/>
  <c r="T132" i="37"/>
  <c r="O132" i="37"/>
  <c r="I132" i="37"/>
  <c r="C132" i="37"/>
  <c r="Q152" i="37"/>
  <c r="H152" i="37"/>
  <c r="X132" i="37"/>
  <c r="S132" i="37"/>
  <c r="M132" i="37"/>
  <c r="N152" i="37"/>
  <c r="W132" i="37"/>
  <c r="Q132" i="37"/>
  <c r="G132" i="37"/>
  <c r="U132" i="37"/>
  <c r="P132" i="37"/>
  <c r="K132" i="37"/>
  <c r="D132" i="37"/>
  <c r="T96" i="37"/>
  <c r="Q148" i="37"/>
  <c r="H148" i="37"/>
  <c r="C148" i="37"/>
  <c r="V128" i="37"/>
  <c r="R128" i="37"/>
  <c r="N128" i="37"/>
  <c r="J128" i="37"/>
  <c r="E128" i="37"/>
  <c r="P148" i="37"/>
  <c r="J148" i="37"/>
  <c r="M32" i="33"/>
  <c r="W128" i="37"/>
  <c r="Q128" i="37"/>
  <c r="G128" i="37"/>
  <c r="O148" i="37"/>
  <c r="I148" i="37"/>
  <c r="U128" i="37"/>
  <c r="P128" i="37"/>
  <c r="K128" i="37"/>
  <c r="D128" i="37"/>
  <c r="N148" i="37"/>
  <c r="T128" i="37"/>
  <c r="O128" i="37"/>
  <c r="I128" i="37"/>
  <c r="C128" i="37"/>
  <c r="R148" i="37"/>
  <c r="X128" i="37"/>
  <c r="S128" i="37"/>
  <c r="M128" i="37"/>
  <c r="T92" i="37"/>
  <c r="O159" i="37"/>
  <c r="J159" i="37"/>
  <c r="Q159" i="37"/>
  <c r="M43" i="33"/>
  <c r="X139" i="37"/>
  <c r="T139" i="37"/>
  <c r="P139" i="37"/>
  <c r="C139" i="37"/>
  <c r="C159" i="37"/>
  <c r="U139" i="37"/>
  <c r="O139" i="37"/>
  <c r="J139" i="37"/>
  <c r="D139" i="37"/>
  <c r="R159" i="37"/>
  <c r="I159" i="37"/>
  <c r="S139" i="37"/>
  <c r="N139" i="37"/>
  <c r="I139" i="37"/>
  <c r="P159" i="37"/>
  <c r="H159" i="37"/>
  <c r="W139" i="37"/>
  <c r="R139" i="37"/>
  <c r="M139" i="37"/>
  <c r="G139" i="37"/>
  <c r="N159" i="37"/>
  <c r="V139" i="37"/>
  <c r="Q139" i="37"/>
  <c r="K139" i="37"/>
  <c r="E139" i="37"/>
  <c r="T103" i="37"/>
  <c r="O150" i="37"/>
  <c r="J150" i="37"/>
  <c r="V130" i="37"/>
  <c r="R130" i="37"/>
  <c r="N130" i="37"/>
  <c r="J130" i="37"/>
  <c r="E130" i="37"/>
  <c r="R150" i="37"/>
  <c r="U130" i="37"/>
  <c r="P130" i="37"/>
  <c r="K130" i="37"/>
  <c r="D130" i="37"/>
  <c r="Q150" i="37"/>
  <c r="T130" i="37"/>
  <c r="O130" i="37"/>
  <c r="I130" i="37"/>
  <c r="C130" i="37"/>
  <c r="P150" i="37"/>
  <c r="I150" i="37"/>
  <c r="C150" i="37"/>
  <c r="X130" i="37"/>
  <c r="S130" i="37"/>
  <c r="M130" i="37"/>
  <c r="N150" i="37"/>
  <c r="H150" i="37"/>
  <c r="W130" i="37"/>
  <c r="Q130" i="37"/>
  <c r="G130" i="37"/>
  <c r="T94" i="37"/>
  <c r="T110" i="37"/>
  <c r="P156" i="37"/>
  <c r="N156" i="37"/>
  <c r="H156" i="37"/>
  <c r="V136" i="37"/>
  <c r="R136" i="37"/>
  <c r="N136" i="37"/>
  <c r="J136" i="37"/>
  <c r="E136" i="37"/>
  <c r="O156" i="37"/>
  <c r="W136" i="37"/>
  <c r="Q136" i="37"/>
  <c r="G136" i="37"/>
  <c r="U136" i="37"/>
  <c r="P136" i="37"/>
  <c r="K136" i="37"/>
  <c r="D136" i="37"/>
  <c r="T100" i="37"/>
  <c r="R156" i="37"/>
  <c r="J156" i="37"/>
  <c r="C156" i="37"/>
  <c r="T136" i="37"/>
  <c r="O136" i="37"/>
  <c r="I136" i="37"/>
  <c r="C136" i="37"/>
  <c r="Q156" i="37"/>
  <c r="I156" i="37"/>
  <c r="X136" i="37"/>
  <c r="S136" i="37"/>
  <c r="M136" i="37"/>
  <c r="T116" i="37"/>
  <c r="T115" i="37"/>
  <c r="R313" i="37"/>
  <c r="N313" i="37"/>
  <c r="I313" i="37"/>
  <c r="M65" i="33"/>
  <c r="P313" i="37"/>
  <c r="J313" i="37"/>
  <c r="C313" i="37"/>
  <c r="Q313" i="37"/>
  <c r="U293" i="37"/>
  <c r="Q293" i="37"/>
  <c r="M293" i="37"/>
  <c r="I293" i="37"/>
  <c r="D293" i="37"/>
  <c r="O313" i="37"/>
  <c r="W293" i="37"/>
  <c r="S293" i="37"/>
  <c r="O293" i="37"/>
  <c r="K293" i="37"/>
  <c r="G293" i="37"/>
  <c r="H313" i="37"/>
  <c r="R293" i="37"/>
  <c r="J293" i="37"/>
  <c r="X293" i="37"/>
  <c r="P293" i="37"/>
  <c r="V293" i="37"/>
  <c r="N293" i="37"/>
  <c r="E293" i="37"/>
  <c r="S257" i="37"/>
  <c r="T293" i="37"/>
  <c r="T257" i="37"/>
  <c r="R257" i="37"/>
  <c r="C293" i="37"/>
  <c r="Q257" i="37"/>
  <c r="O314" i="37"/>
  <c r="J314" i="37"/>
  <c r="N314" i="37"/>
  <c r="H314" i="37"/>
  <c r="Q314" i="37"/>
  <c r="W294" i="37"/>
  <c r="S294" i="37"/>
  <c r="O294" i="37"/>
  <c r="K294" i="37"/>
  <c r="G294" i="37"/>
  <c r="I314" i="37"/>
  <c r="R314" i="37"/>
  <c r="U294" i="37"/>
  <c r="Q294" i="37"/>
  <c r="M294" i="37"/>
  <c r="I294" i="37"/>
  <c r="D294" i="37"/>
  <c r="R294" i="37"/>
  <c r="J294" i="37"/>
  <c r="X294" i="37"/>
  <c r="P294" i="37"/>
  <c r="P314" i="37"/>
  <c r="V294" i="37"/>
  <c r="N294" i="37"/>
  <c r="E294" i="37"/>
  <c r="R258" i="37"/>
  <c r="T294" i="37"/>
  <c r="S258" i="37"/>
  <c r="Q258" i="37"/>
  <c r="C294" i="37"/>
  <c r="C314" i="37"/>
  <c r="T258" i="37"/>
  <c r="S273" i="37"/>
  <c r="R273" i="37"/>
  <c r="Q273" i="37"/>
  <c r="T273" i="37"/>
  <c r="Q275" i="37"/>
  <c r="R275" i="37"/>
  <c r="T275" i="37"/>
  <c r="S275" i="37"/>
  <c r="P319" i="37"/>
  <c r="O319" i="37"/>
  <c r="J319" i="37"/>
  <c r="R319" i="37"/>
  <c r="I319" i="37"/>
  <c r="N319" i="37"/>
  <c r="V299" i="37"/>
  <c r="R299" i="37"/>
  <c r="N299" i="37"/>
  <c r="J299" i="37"/>
  <c r="E299" i="37"/>
  <c r="Q319" i="37"/>
  <c r="U299" i="37"/>
  <c r="P299" i="37"/>
  <c r="K299" i="37"/>
  <c r="D299" i="37"/>
  <c r="H319" i="37"/>
  <c r="X299" i="37"/>
  <c r="S299" i="37"/>
  <c r="M299" i="37"/>
  <c r="T299" i="37"/>
  <c r="I299" i="37"/>
  <c r="C319" i="37"/>
  <c r="Q299" i="37"/>
  <c r="G299" i="37"/>
  <c r="O299" i="37"/>
  <c r="C299" i="37"/>
  <c r="Q263" i="37"/>
  <c r="T263" i="37"/>
  <c r="S263" i="37"/>
  <c r="W299" i="37"/>
  <c r="R263" i="37"/>
  <c r="Q324" i="37"/>
  <c r="H324" i="37"/>
  <c r="C324" i="37"/>
  <c r="P324" i="37"/>
  <c r="O324" i="37"/>
  <c r="J324" i="37"/>
  <c r="R324" i="37"/>
  <c r="V304" i="37"/>
  <c r="R304" i="37"/>
  <c r="N304" i="37"/>
  <c r="J304" i="37"/>
  <c r="E304" i="37"/>
  <c r="I324" i="37"/>
  <c r="X304" i="37"/>
  <c r="T304" i="37"/>
  <c r="P304" i="37"/>
  <c r="C304" i="37"/>
  <c r="U304" i="37"/>
  <c r="M304" i="37"/>
  <c r="D304" i="37"/>
  <c r="S304" i="37"/>
  <c r="K304" i="37"/>
  <c r="N324" i="37"/>
  <c r="Q304" i="37"/>
  <c r="I304" i="37"/>
  <c r="M76" i="33"/>
  <c r="W304" i="37"/>
  <c r="O304" i="37"/>
  <c r="T268" i="37"/>
  <c r="G304" i="37"/>
  <c r="S268" i="37"/>
  <c r="R268" i="37"/>
  <c r="Q268" i="37"/>
  <c r="R282" i="37"/>
  <c r="S282" i="37"/>
  <c r="T282" i="37"/>
  <c r="Q282" i="37"/>
  <c r="R284" i="37"/>
  <c r="T284" i="37"/>
  <c r="S284" i="37"/>
  <c r="Q284" i="37"/>
  <c r="S198" i="37"/>
  <c r="T198" i="37"/>
  <c r="R198" i="37"/>
  <c r="Q198" i="37"/>
  <c r="O236" i="37"/>
  <c r="J236" i="37"/>
  <c r="Q236" i="37"/>
  <c r="H236" i="37"/>
  <c r="C236" i="37"/>
  <c r="X216" i="37"/>
  <c r="T216" i="37"/>
  <c r="P216" i="37"/>
  <c r="C216" i="37"/>
  <c r="S216" i="37"/>
  <c r="N216" i="37"/>
  <c r="I216" i="37"/>
  <c r="R236" i="37"/>
  <c r="I236" i="37"/>
  <c r="W216" i="37"/>
  <c r="R216" i="37"/>
  <c r="M216" i="37"/>
  <c r="G216" i="37"/>
  <c r="P236" i="37"/>
  <c r="V216" i="37"/>
  <c r="Q216" i="37"/>
  <c r="K216" i="37"/>
  <c r="E216" i="37"/>
  <c r="Q180" i="37"/>
  <c r="D216" i="37"/>
  <c r="U216" i="37"/>
  <c r="O216" i="37"/>
  <c r="N236" i="37"/>
  <c r="J216" i="37"/>
  <c r="R180" i="37"/>
  <c r="S180" i="37"/>
  <c r="T180" i="37"/>
  <c r="Q238" i="37"/>
  <c r="H238" i="37"/>
  <c r="C238" i="37"/>
  <c r="O238" i="37"/>
  <c r="J238" i="37"/>
  <c r="X218" i="37"/>
  <c r="T218" i="37"/>
  <c r="P218" i="37"/>
  <c r="C218" i="37"/>
  <c r="N238" i="37"/>
  <c r="W218" i="37"/>
  <c r="R218" i="37"/>
  <c r="M218" i="37"/>
  <c r="G218" i="37"/>
  <c r="V218" i="37"/>
  <c r="Q218" i="37"/>
  <c r="K218" i="37"/>
  <c r="E218" i="37"/>
  <c r="R238" i="37"/>
  <c r="I238" i="37"/>
  <c r="U218" i="37"/>
  <c r="O218" i="37"/>
  <c r="J218" i="37"/>
  <c r="D218" i="37"/>
  <c r="S182" i="37"/>
  <c r="S218" i="37"/>
  <c r="N218" i="37"/>
  <c r="I218" i="37"/>
  <c r="P238" i="37"/>
  <c r="T182" i="37"/>
  <c r="Q182" i="37"/>
  <c r="R182" i="37"/>
  <c r="P237" i="37"/>
  <c r="R237" i="37"/>
  <c r="N237" i="37"/>
  <c r="I237" i="37"/>
  <c r="V217" i="37"/>
  <c r="R217" i="37"/>
  <c r="N217" i="37"/>
  <c r="J217" i="37"/>
  <c r="E217" i="37"/>
  <c r="C237" i="37"/>
  <c r="X217" i="37"/>
  <c r="S217" i="37"/>
  <c r="M217" i="37"/>
  <c r="J237" i="37"/>
  <c r="W217" i="37"/>
  <c r="Q217" i="37"/>
  <c r="G217" i="37"/>
  <c r="Q237" i="37"/>
  <c r="H237" i="37"/>
  <c r="U217" i="37"/>
  <c r="P217" i="37"/>
  <c r="K217" i="37"/>
  <c r="D217" i="37"/>
  <c r="T181" i="37"/>
  <c r="T217" i="37"/>
  <c r="O237" i="37"/>
  <c r="O217" i="37"/>
  <c r="I217" i="37"/>
  <c r="C217" i="37"/>
  <c r="S181" i="37"/>
  <c r="R181" i="37"/>
  <c r="Q181" i="37"/>
  <c r="Q200" i="37"/>
  <c r="S200" i="37"/>
  <c r="R200" i="37"/>
  <c r="T200" i="37"/>
  <c r="R197" i="37"/>
  <c r="Q197" i="37"/>
  <c r="T197" i="37"/>
  <c r="S197" i="37"/>
  <c r="R195" i="37"/>
  <c r="T195" i="37"/>
  <c r="S195" i="37"/>
  <c r="Q195" i="37"/>
  <c r="R69" i="37"/>
  <c r="N69" i="37"/>
  <c r="I69" i="37"/>
  <c r="P69" i="37"/>
  <c r="J69" i="37"/>
  <c r="C69" i="37"/>
  <c r="W49" i="37"/>
  <c r="S49" i="37"/>
  <c r="O49" i="37"/>
  <c r="K49" i="37"/>
  <c r="G49" i="37"/>
  <c r="O69" i="37"/>
  <c r="H69" i="37"/>
  <c r="V49" i="37"/>
  <c r="R49" i="37"/>
  <c r="N49" i="37"/>
  <c r="J49" i="37"/>
  <c r="E49" i="37"/>
  <c r="U49" i="37"/>
  <c r="Q49" i="37"/>
  <c r="M49" i="37"/>
  <c r="I49" i="37"/>
  <c r="D49" i="37"/>
  <c r="Q69" i="37"/>
  <c r="O19" i="33"/>
  <c r="X49" i="37"/>
  <c r="T49" i="37"/>
  <c r="P49" i="37"/>
  <c r="C49" i="37"/>
  <c r="X13" i="37"/>
  <c r="P75" i="37"/>
  <c r="Q75" i="37"/>
  <c r="J75" i="37"/>
  <c r="W55" i="37"/>
  <c r="S55" i="37"/>
  <c r="O55" i="37"/>
  <c r="K55" i="37"/>
  <c r="G55" i="37"/>
  <c r="O75" i="37"/>
  <c r="I75" i="37"/>
  <c r="C75" i="37"/>
  <c r="V55" i="37"/>
  <c r="R55" i="37"/>
  <c r="N55" i="37"/>
  <c r="J55" i="37"/>
  <c r="E55" i="37"/>
  <c r="N75" i="37"/>
  <c r="H75" i="37"/>
  <c r="U55" i="37"/>
  <c r="Q55" i="37"/>
  <c r="M55" i="37"/>
  <c r="I55" i="37"/>
  <c r="D55" i="37"/>
  <c r="R75" i="37"/>
  <c r="X55" i="37"/>
  <c r="T55" i="37"/>
  <c r="P55" i="37"/>
  <c r="C55" i="37"/>
  <c r="X19" i="37"/>
  <c r="X33" i="37"/>
  <c r="X28" i="37"/>
  <c r="R77" i="37"/>
  <c r="N77" i="37"/>
  <c r="I77" i="37"/>
  <c r="W57" i="37"/>
  <c r="S57" i="37"/>
  <c r="O57" i="37"/>
  <c r="K57" i="37"/>
  <c r="G57" i="37"/>
  <c r="Q77" i="37"/>
  <c r="V57" i="37"/>
  <c r="R57" i="37"/>
  <c r="N57" i="37"/>
  <c r="J57" i="37"/>
  <c r="E57" i="37"/>
  <c r="X21" i="37"/>
  <c r="P77" i="37"/>
  <c r="J77" i="37"/>
  <c r="C77" i="37"/>
  <c r="U57" i="37"/>
  <c r="Q57" i="37"/>
  <c r="M57" i="37"/>
  <c r="I57" i="37"/>
  <c r="D57" i="37"/>
  <c r="O77" i="37"/>
  <c r="H77" i="37"/>
  <c r="X57" i="37"/>
  <c r="T57" i="37"/>
  <c r="P57" i="37"/>
  <c r="C57" i="37"/>
  <c r="O66" i="37"/>
  <c r="J66" i="37"/>
  <c r="R66" i="37"/>
  <c r="U46" i="37"/>
  <c r="Q46" i="37"/>
  <c r="M46" i="37"/>
  <c r="I46" i="37"/>
  <c r="D46" i="37"/>
  <c r="X10" i="37"/>
  <c r="Q66" i="37"/>
  <c r="M16" i="33"/>
  <c r="X46" i="37"/>
  <c r="T46" i="37"/>
  <c r="P46" i="37"/>
  <c r="C46" i="37"/>
  <c r="P66" i="37"/>
  <c r="I66" i="37"/>
  <c r="C66" i="37"/>
  <c r="W46" i="37"/>
  <c r="S46" i="37"/>
  <c r="O46" i="37"/>
  <c r="K46" i="37"/>
  <c r="G46" i="37"/>
  <c r="N66" i="37"/>
  <c r="H66" i="37"/>
  <c r="V46" i="37"/>
  <c r="R46" i="37"/>
  <c r="N46" i="37"/>
  <c r="J46" i="37"/>
  <c r="E46" i="37"/>
  <c r="X26" i="37"/>
  <c r="Q153" i="37"/>
  <c r="H153" i="37"/>
  <c r="C153" i="37"/>
  <c r="P153" i="37"/>
  <c r="J153" i="37"/>
  <c r="X133" i="37"/>
  <c r="T133" i="37"/>
  <c r="P133" i="37"/>
  <c r="C133" i="37"/>
  <c r="R153" i="37"/>
  <c r="I153" i="37"/>
  <c r="S133" i="37"/>
  <c r="N133" i="37"/>
  <c r="I133" i="37"/>
  <c r="O153" i="37"/>
  <c r="W133" i="37"/>
  <c r="R133" i="37"/>
  <c r="M133" i="37"/>
  <c r="G133" i="37"/>
  <c r="N153" i="37"/>
  <c r="V133" i="37"/>
  <c r="Q133" i="37"/>
  <c r="K133" i="37"/>
  <c r="E133" i="37"/>
  <c r="O37" i="33"/>
  <c r="U133" i="37"/>
  <c r="O133" i="37"/>
  <c r="J133" i="37"/>
  <c r="D133" i="37"/>
  <c r="T97" i="37"/>
  <c r="R149" i="37"/>
  <c r="N149" i="37"/>
  <c r="I149" i="37"/>
  <c r="X129" i="37"/>
  <c r="T129" i="37"/>
  <c r="P129" i="37"/>
  <c r="C129" i="37"/>
  <c r="Q149" i="37"/>
  <c r="O33" i="33"/>
  <c r="V129" i="37"/>
  <c r="Q129" i="37"/>
  <c r="K129" i="37"/>
  <c r="E129" i="37"/>
  <c r="P149" i="37"/>
  <c r="J149" i="37"/>
  <c r="C149" i="37"/>
  <c r="U129" i="37"/>
  <c r="O129" i="37"/>
  <c r="J129" i="37"/>
  <c r="D129" i="37"/>
  <c r="O149" i="37"/>
  <c r="H149" i="37"/>
  <c r="S129" i="37"/>
  <c r="N129" i="37"/>
  <c r="I129" i="37"/>
  <c r="W129" i="37"/>
  <c r="R129" i="37"/>
  <c r="M129" i="37"/>
  <c r="G129" i="37"/>
  <c r="T93" i="37"/>
  <c r="O161" i="37"/>
  <c r="J161" i="37"/>
  <c r="N161" i="37"/>
  <c r="H161" i="37"/>
  <c r="X141" i="37"/>
  <c r="T141" i="37"/>
  <c r="P141" i="37"/>
  <c r="C141" i="37"/>
  <c r="R161" i="37"/>
  <c r="I161" i="37"/>
  <c r="S141" i="37"/>
  <c r="N141" i="37"/>
  <c r="I141" i="37"/>
  <c r="Q161" i="37"/>
  <c r="W141" i="37"/>
  <c r="R141" i="37"/>
  <c r="M141" i="37"/>
  <c r="G141" i="37"/>
  <c r="P161" i="37"/>
  <c r="C161" i="37"/>
  <c r="V141" i="37"/>
  <c r="Q141" i="37"/>
  <c r="K141" i="37"/>
  <c r="E141" i="37"/>
  <c r="U141" i="37"/>
  <c r="O141" i="37"/>
  <c r="J141" i="37"/>
  <c r="D141" i="37"/>
  <c r="T105" i="37"/>
  <c r="R154" i="37"/>
  <c r="N154" i="37"/>
  <c r="I154" i="37"/>
  <c r="Q154" i="37"/>
  <c r="O38" i="33"/>
  <c r="V134" i="37"/>
  <c r="R134" i="37"/>
  <c r="N134" i="37"/>
  <c r="J134" i="37"/>
  <c r="E134" i="37"/>
  <c r="P154" i="37"/>
  <c r="H154" i="37"/>
  <c r="X134" i="37"/>
  <c r="S134" i="37"/>
  <c r="M134" i="37"/>
  <c r="O154" i="37"/>
  <c r="W134" i="37"/>
  <c r="Q134" i="37"/>
  <c r="G134" i="37"/>
  <c r="C154" i="37"/>
  <c r="U134" i="37"/>
  <c r="P134" i="37"/>
  <c r="K134" i="37"/>
  <c r="D134" i="37"/>
  <c r="J154" i="37"/>
  <c r="T134" i="37"/>
  <c r="O134" i="37"/>
  <c r="I134" i="37"/>
  <c r="C134" i="37"/>
  <c r="T98" i="37"/>
  <c r="T114" i="37"/>
  <c r="O160" i="37"/>
  <c r="J160" i="37"/>
  <c r="Q160" i="37"/>
  <c r="V140" i="37"/>
  <c r="R140" i="37"/>
  <c r="N140" i="37"/>
  <c r="J140" i="37"/>
  <c r="E140" i="37"/>
  <c r="R160" i="37"/>
  <c r="I160" i="37"/>
  <c r="T140" i="37"/>
  <c r="O140" i="37"/>
  <c r="I140" i="37"/>
  <c r="C140" i="37"/>
  <c r="P160" i="37"/>
  <c r="H160" i="37"/>
  <c r="X140" i="37"/>
  <c r="S140" i="37"/>
  <c r="M140" i="37"/>
  <c r="T104" i="37"/>
  <c r="N160" i="37"/>
  <c r="W140" i="37"/>
  <c r="Q140" i="37"/>
  <c r="G140" i="37"/>
  <c r="C160" i="37"/>
  <c r="U140" i="37"/>
  <c r="P140" i="37"/>
  <c r="K140" i="37"/>
  <c r="D140" i="37"/>
  <c r="T120" i="37"/>
  <c r="T119" i="37"/>
  <c r="R321" i="37"/>
  <c r="N321" i="37"/>
  <c r="I321" i="37"/>
  <c r="Q321" i="37"/>
  <c r="H321" i="37"/>
  <c r="C321" i="37"/>
  <c r="X301" i="37"/>
  <c r="T301" i="37"/>
  <c r="P301" i="37"/>
  <c r="C301" i="37"/>
  <c r="P321" i="37"/>
  <c r="V301" i="37"/>
  <c r="R301" i="37"/>
  <c r="N301" i="37"/>
  <c r="J301" i="37"/>
  <c r="E301" i="37"/>
  <c r="W301" i="37"/>
  <c r="O301" i="37"/>
  <c r="G301" i="37"/>
  <c r="O321" i="37"/>
  <c r="J321" i="37"/>
  <c r="S301" i="37"/>
  <c r="K301" i="37"/>
  <c r="I301" i="37"/>
  <c r="U301" i="37"/>
  <c r="D301" i="37"/>
  <c r="Q301" i="37"/>
  <c r="S265" i="37"/>
  <c r="T265" i="37"/>
  <c r="R265" i="37"/>
  <c r="M301" i="37"/>
  <c r="Q265" i="37"/>
  <c r="P315" i="37"/>
  <c r="O315" i="37"/>
  <c r="I315" i="37"/>
  <c r="C315" i="37"/>
  <c r="R315" i="37"/>
  <c r="H315" i="37"/>
  <c r="U295" i="37"/>
  <c r="Q295" i="37"/>
  <c r="M295" i="37"/>
  <c r="I295" i="37"/>
  <c r="D295" i="37"/>
  <c r="Q315" i="37"/>
  <c r="M67" i="33"/>
  <c r="N315" i="37"/>
  <c r="W295" i="37"/>
  <c r="S295" i="37"/>
  <c r="O295" i="37"/>
  <c r="K295" i="37"/>
  <c r="G295" i="37"/>
  <c r="R295" i="37"/>
  <c r="J295" i="37"/>
  <c r="J315" i="37"/>
  <c r="X295" i="37"/>
  <c r="P295" i="37"/>
  <c r="V295" i="37"/>
  <c r="N295" i="37"/>
  <c r="E295" i="37"/>
  <c r="Q259" i="37"/>
  <c r="T295" i="37"/>
  <c r="S259" i="37"/>
  <c r="R259" i="37"/>
  <c r="C295" i="37"/>
  <c r="T259" i="37"/>
  <c r="P311" i="37"/>
  <c r="Q311" i="37"/>
  <c r="J311" i="37"/>
  <c r="N311" i="37"/>
  <c r="H311" i="37"/>
  <c r="O311" i="37"/>
  <c r="C311" i="37"/>
  <c r="U291" i="37"/>
  <c r="Q291" i="37"/>
  <c r="M291" i="37"/>
  <c r="I291" i="37"/>
  <c r="D291" i="37"/>
  <c r="I311" i="37"/>
  <c r="W291" i="37"/>
  <c r="S291" i="37"/>
  <c r="O291" i="37"/>
  <c r="K291" i="37"/>
  <c r="G291" i="37"/>
  <c r="R291" i="37"/>
  <c r="J291" i="37"/>
  <c r="X291" i="37"/>
  <c r="P291" i="37"/>
  <c r="V291" i="37"/>
  <c r="N291" i="37"/>
  <c r="E291" i="37"/>
  <c r="T291" i="37"/>
  <c r="Q255" i="37"/>
  <c r="R311" i="37"/>
  <c r="T255" i="37"/>
  <c r="C291" i="37"/>
  <c r="S255" i="37"/>
  <c r="R255" i="37"/>
  <c r="S277" i="37"/>
  <c r="Q277" i="37"/>
  <c r="T277" i="37"/>
  <c r="R277" i="37"/>
  <c r="Q325" i="37"/>
  <c r="H325" i="37"/>
  <c r="C325" i="37"/>
  <c r="P325" i="37"/>
  <c r="X305" i="37"/>
  <c r="T305" i="37"/>
  <c r="P305" i="37"/>
  <c r="C305" i="37"/>
  <c r="O325" i="37"/>
  <c r="J325" i="37"/>
  <c r="R325" i="37"/>
  <c r="U305" i="37"/>
  <c r="O305" i="37"/>
  <c r="J305" i="37"/>
  <c r="D305" i="37"/>
  <c r="I325" i="37"/>
  <c r="W305" i="37"/>
  <c r="R305" i="37"/>
  <c r="M305" i="37"/>
  <c r="G305" i="37"/>
  <c r="N325" i="37"/>
  <c r="S305" i="37"/>
  <c r="I305" i="37"/>
  <c r="Q305" i="37"/>
  <c r="E305" i="37"/>
  <c r="N305" i="37"/>
  <c r="V305" i="37"/>
  <c r="S269" i="37"/>
  <c r="T269" i="37"/>
  <c r="K305" i="37"/>
  <c r="R269" i="37"/>
  <c r="Q269" i="37"/>
  <c r="T272" i="37"/>
  <c r="Q272" i="37"/>
  <c r="S272" i="37"/>
  <c r="R272" i="37"/>
  <c r="R278" i="37"/>
  <c r="S278" i="37"/>
  <c r="Q278" i="37"/>
  <c r="T278" i="37"/>
  <c r="R231" i="37"/>
  <c r="N231" i="37"/>
  <c r="I231" i="37"/>
  <c r="P231" i="37"/>
  <c r="V211" i="37"/>
  <c r="R211" i="37"/>
  <c r="N211" i="37"/>
  <c r="J211" i="37"/>
  <c r="E211" i="37"/>
  <c r="O231" i="37"/>
  <c r="W211" i="37"/>
  <c r="Q211" i="37"/>
  <c r="G211" i="37"/>
  <c r="C231" i="37"/>
  <c r="U211" i="37"/>
  <c r="P211" i="37"/>
  <c r="K211" i="37"/>
  <c r="D211" i="37"/>
  <c r="J231" i="37"/>
  <c r="T211" i="37"/>
  <c r="O211" i="37"/>
  <c r="I211" i="37"/>
  <c r="C211" i="37"/>
  <c r="R175" i="37"/>
  <c r="Q231" i="37"/>
  <c r="M211" i="37"/>
  <c r="H231" i="37"/>
  <c r="X211" i="37"/>
  <c r="S211" i="37"/>
  <c r="T175" i="37"/>
  <c r="S175" i="37"/>
  <c r="Q175" i="37"/>
  <c r="Q234" i="37"/>
  <c r="H234" i="37"/>
  <c r="C234" i="37"/>
  <c r="O234" i="37"/>
  <c r="J234" i="37"/>
  <c r="X214" i="37"/>
  <c r="T214" i="37"/>
  <c r="P214" i="37"/>
  <c r="C214" i="37"/>
  <c r="R234" i="37"/>
  <c r="I234" i="37"/>
  <c r="U214" i="37"/>
  <c r="O214" i="37"/>
  <c r="J214" i="37"/>
  <c r="D214" i="37"/>
  <c r="P234" i="37"/>
  <c r="S214" i="37"/>
  <c r="N214" i="37"/>
  <c r="I214" i="37"/>
  <c r="N234" i="37"/>
  <c r="W214" i="37"/>
  <c r="R214" i="37"/>
  <c r="M214" i="37"/>
  <c r="G214" i="37"/>
  <c r="S178" i="37"/>
  <c r="Q214" i="37"/>
  <c r="K214" i="37"/>
  <c r="E214" i="37"/>
  <c r="V214" i="37"/>
  <c r="R178" i="37"/>
  <c r="Q178" i="37"/>
  <c r="T178" i="37"/>
  <c r="R239" i="37"/>
  <c r="N239" i="37"/>
  <c r="I239" i="37"/>
  <c r="P239" i="37"/>
  <c r="V219" i="37"/>
  <c r="R219" i="37"/>
  <c r="N219" i="37"/>
  <c r="J219" i="37"/>
  <c r="E219" i="37"/>
  <c r="O239" i="37"/>
  <c r="W219" i="37"/>
  <c r="Q219" i="37"/>
  <c r="G219" i="37"/>
  <c r="C239" i="37"/>
  <c r="U219" i="37"/>
  <c r="P219" i="37"/>
  <c r="K219" i="37"/>
  <c r="D219" i="37"/>
  <c r="J239" i="37"/>
  <c r="T219" i="37"/>
  <c r="O219" i="37"/>
  <c r="I219" i="37"/>
  <c r="C219" i="37"/>
  <c r="R183" i="37"/>
  <c r="S219" i="37"/>
  <c r="Q239" i="37"/>
  <c r="M219" i="37"/>
  <c r="H239" i="37"/>
  <c r="X219" i="37"/>
  <c r="T183" i="37"/>
  <c r="Q183" i="37"/>
  <c r="S183" i="37"/>
  <c r="X224" i="37"/>
  <c r="S188" i="37"/>
  <c r="R188" i="37"/>
  <c r="Q188" i="37"/>
  <c r="T188" i="37"/>
  <c r="P241" i="37"/>
  <c r="X221" i="37"/>
  <c r="T221" i="37"/>
  <c r="P221" i="37"/>
  <c r="R241" i="37"/>
  <c r="N241" i="37"/>
  <c r="I241" i="37"/>
  <c r="V221" i="37"/>
  <c r="R221" i="37"/>
  <c r="N221" i="37"/>
  <c r="J221" i="37"/>
  <c r="E221" i="37"/>
  <c r="Q241" i="37"/>
  <c r="H241" i="37"/>
  <c r="U221" i="37"/>
  <c r="M221" i="37"/>
  <c r="D221" i="37"/>
  <c r="O241" i="37"/>
  <c r="S221" i="37"/>
  <c r="K221" i="37"/>
  <c r="C221" i="37"/>
  <c r="Q185" i="37"/>
  <c r="C241" i="37"/>
  <c r="Q221" i="37"/>
  <c r="I221" i="37"/>
  <c r="T185" i="37"/>
  <c r="G221" i="37"/>
  <c r="J241" i="37"/>
  <c r="W221" i="37"/>
  <c r="O221" i="37"/>
  <c r="S185" i="37"/>
  <c r="R185" i="37"/>
  <c r="P242" i="37"/>
  <c r="V222" i="37"/>
  <c r="R222" i="37"/>
  <c r="N222" i="37"/>
  <c r="J222" i="37"/>
  <c r="E222" i="37"/>
  <c r="R242" i="37"/>
  <c r="N242" i="37"/>
  <c r="I242" i="37"/>
  <c r="X222" i="37"/>
  <c r="T222" i="37"/>
  <c r="P222" i="37"/>
  <c r="C222" i="37"/>
  <c r="Q242" i="37"/>
  <c r="H242" i="37"/>
  <c r="W222" i="37"/>
  <c r="O222" i="37"/>
  <c r="G222" i="37"/>
  <c r="O242" i="37"/>
  <c r="U222" i="37"/>
  <c r="M222" i="37"/>
  <c r="D222" i="37"/>
  <c r="T186" i="37"/>
  <c r="C242" i="37"/>
  <c r="S222" i="37"/>
  <c r="K222" i="37"/>
  <c r="S186" i="37"/>
  <c r="J242" i="37"/>
  <c r="I222" i="37"/>
  <c r="Q222" i="37"/>
  <c r="Q186" i="37"/>
  <c r="R186" i="37"/>
  <c r="S202" i="37"/>
  <c r="Q202" i="37"/>
  <c r="T202" i="37"/>
  <c r="R202" i="37"/>
  <c r="Q196" i="37"/>
  <c r="T196" i="37"/>
  <c r="S196" i="37"/>
  <c r="R196" i="37"/>
  <c r="Q72" i="37"/>
  <c r="H72" i="37"/>
  <c r="C72" i="37"/>
  <c r="N72" i="37"/>
  <c r="U52" i="37"/>
  <c r="Q52" i="37"/>
  <c r="M52" i="37"/>
  <c r="I52" i="37"/>
  <c r="D52" i="37"/>
  <c r="R72" i="37"/>
  <c r="X52" i="37"/>
  <c r="T52" i="37"/>
  <c r="P52" i="37"/>
  <c r="C52" i="37"/>
  <c r="P72" i="37"/>
  <c r="J72" i="37"/>
  <c r="W52" i="37"/>
  <c r="S52" i="37"/>
  <c r="O52" i="37"/>
  <c r="K52" i="37"/>
  <c r="G52" i="37"/>
  <c r="O72" i="37"/>
  <c r="I72" i="37"/>
  <c r="V52" i="37"/>
  <c r="R52" i="37"/>
  <c r="N52" i="37"/>
  <c r="J52" i="37"/>
  <c r="E52" i="37"/>
  <c r="X16" i="37"/>
  <c r="N59" i="37"/>
  <c r="J59" i="37"/>
  <c r="P59" i="37" s="1"/>
  <c r="D59" i="37"/>
  <c r="X23" i="37"/>
  <c r="K59" i="37" s="1"/>
  <c r="O59" i="37" s="1"/>
  <c r="C59" i="37"/>
  <c r="X37" i="37"/>
  <c r="X32" i="37"/>
  <c r="X25" i="37"/>
  <c r="O70" i="37"/>
  <c r="J70" i="37"/>
  <c r="Q70" i="37"/>
  <c r="U50" i="37"/>
  <c r="Q50" i="37"/>
  <c r="M50" i="37"/>
  <c r="I50" i="37"/>
  <c r="D50" i="37"/>
  <c r="X14" i="37"/>
  <c r="P70" i="37"/>
  <c r="I70" i="37"/>
  <c r="C70" i="37"/>
  <c r="X50" i="37"/>
  <c r="T50" i="37"/>
  <c r="P50" i="37"/>
  <c r="C50" i="37"/>
  <c r="N70" i="37"/>
  <c r="H70" i="37"/>
  <c r="W50" i="37"/>
  <c r="S50" i="37"/>
  <c r="O50" i="37"/>
  <c r="K50" i="37"/>
  <c r="G50" i="37"/>
  <c r="R70" i="37"/>
  <c r="V50" i="37"/>
  <c r="R50" i="37"/>
  <c r="N50" i="37"/>
  <c r="J50" i="37"/>
  <c r="E50" i="37"/>
  <c r="X30" i="37"/>
  <c r="P147" i="37"/>
  <c r="O31" i="33"/>
  <c r="O147" i="37"/>
  <c r="I147" i="37"/>
  <c r="C147" i="37"/>
  <c r="X127" i="37"/>
  <c r="T127" i="37"/>
  <c r="P127" i="37"/>
  <c r="C127" i="37"/>
  <c r="N147" i="37"/>
  <c r="H147" i="37"/>
  <c r="W127" i="37"/>
  <c r="S127" i="37"/>
  <c r="O127" i="37"/>
  <c r="K127" i="37"/>
  <c r="G127" i="37"/>
  <c r="R147" i="37"/>
  <c r="V127" i="37"/>
  <c r="R127" i="37"/>
  <c r="N127" i="37"/>
  <c r="J127" i="37"/>
  <c r="E127" i="37"/>
  <c r="Q147" i="37"/>
  <c r="J147" i="37"/>
  <c r="U127" i="37"/>
  <c r="Q127" i="37"/>
  <c r="M127" i="37"/>
  <c r="I127" i="37"/>
  <c r="D127" i="37"/>
  <c r="T91" i="37"/>
  <c r="P151" i="37"/>
  <c r="X131" i="37"/>
  <c r="T131" i="37"/>
  <c r="P131" i="37"/>
  <c r="C131" i="37"/>
  <c r="N151" i="37"/>
  <c r="H151" i="37"/>
  <c r="U131" i="37"/>
  <c r="O131" i="37"/>
  <c r="J131" i="37"/>
  <c r="D131" i="37"/>
  <c r="R151" i="37"/>
  <c r="S131" i="37"/>
  <c r="N131" i="37"/>
  <c r="I131" i="37"/>
  <c r="Q151" i="37"/>
  <c r="J151" i="37"/>
  <c r="W131" i="37"/>
  <c r="R131" i="37"/>
  <c r="M131" i="37"/>
  <c r="G131" i="37"/>
  <c r="O151" i="37"/>
  <c r="I151" i="37"/>
  <c r="C151" i="37"/>
  <c r="V131" i="37"/>
  <c r="Q131" i="37"/>
  <c r="K131" i="37"/>
  <c r="E131" i="37"/>
  <c r="T95" i="37"/>
  <c r="T107" i="37"/>
  <c r="R158" i="37"/>
  <c r="N158" i="37"/>
  <c r="I158" i="37"/>
  <c r="P158" i="37"/>
  <c r="J158" i="37"/>
  <c r="C158" i="37"/>
  <c r="V138" i="37"/>
  <c r="R138" i="37"/>
  <c r="N138" i="37"/>
  <c r="J138" i="37"/>
  <c r="E138" i="37"/>
  <c r="U138" i="37"/>
  <c r="P138" i="37"/>
  <c r="K138" i="37"/>
  <c r="D138" i="37"/>
  <c r="T138" i="37"/>
  <c r="O138" i="37"/>
  <c r="I138" i="37"/>
  <c r="C138" i="37"/>
  <c r="Q158" i="37"/>
  <c r="H158" i="37"/>
  <c r="X138" i="37"/>
  <c r="S138" i="37"/>
  <c r="M138" i="37"/>
  <c r="O158" i="37"/>
  <c r="W138" i="37"/>
  <c r="Q138" i="37"/>
  <c r="G138" i="37"/>
  <c r="T102" i="37"/>
  <c r="T118" i="37"/>
  <c r="T108" i="37"/>
  <c r="T109" i="37"/>
  <c r="X306" i="37"/>
  <c r="R270" i="37"/>
  <c r="T270" i="37"/>
  <c r="S270" i="37"/>
  <c r="Q270" i="37"/>
  <c r="P322" i="37"/>
  <c r="O322" i="37"/>
  <c r="J322" i="37"/>
  <c r="R322" i="37"/>
  <c r="N322" i="37"/>
  <c r="I322" i="37"/>
  <c r="Q322" i="37"/>
  <c r="C322" i="37"/>
  <c r="V302" i="37"/>
  <c r="R302" i="37"/>
  <c r="N302" i="37"/>
  <c r="J302" i="37"/>
  <c r="E302" i="37"/>
  <c r="H322" i="37"/>
  <c r="X302" i="37"/>
  <c r="T302" i="37"/>
  <c r="P302" i="37"/>
  <c r="C302" i="37"/>
  <c r="Q302" i="37"/>
  <c r="I302" i="37"/>
  <c r="W302" i="37"/>
  <c r="O302" i="37"/>
  <c r="U302" i="37"/>
  <c r="M302" i="37"/>
  <c r="D302" i="37"/>
  <c r="S302" i="37"/>
  <c r="K302" i="37"/>
  <c r="R266" i="37"/>
  <c r="G302" i="37"/>
  <c r="S266" i="37"/>
  <c r="Q266" i="37"/>
  <c r="T266" i="37"/>
  <c r="R317" i="37"/>
  <c r="N317" i="37"/>
  <c r="I317" i="37"/>
  <c r="Q317" i="37"/>
  <c r="H317" i="37"/>
  <c r="C317" i="37"/>
  <c r="P317" i="37"/>
  <c r="V297" i="37"/>
  <c r="R297" i="37"/>
  <c r="N297" i="37"/>
  <c r="J297" i="37"/>
  <c r="E297" i="37"/>
  <c r="O317" i="37"/>
  <c r="W297" i="37"/>
  <c r="Q297" i="37"/>
  <c r="G297" i="37"/>
  <c r="J317" i="37"/>
  <c r="T297" i="37"/>
  <c r="O297" i="37"/>
  <c r="I297" i="37"/>
  <c r="C297" i="37"/>
  <c r="P297" i="37"/>
  <c r="D297" i="37"/>
  <c r="X297" i="37"/>
  <c r="M297" i="37"/>
  <c r="U297" i="37"/>
  <c r="K297" i="37"/>
  <c r="S261" i="37"/>
  <c r="Q261" i="37"/>
  <c r="S297" i="37"/>
  <c r="T261" i="37"/>
  <c r="R261" i="37"/>
  <c r="Q312" i="37"/>
  <c r="H312" i="37"/>
  <c r="C312" i="37"/>
  <c r="R312" i="37"/>
  <c r="O64" i="33"/>
  <c r="O312" i="37"/>
  <c r="I312" i="37"/>
  <c r="J312" i="37"/>
  <c r="W292" i="37"/>
  <c r="S292" i="37"/>
  <c r="O292" i="37"/>
  <c r="K292" i="37"/>
  <c r="G292" i="37"/>
  <c r="P312" i="37"/>
  <c r="U292" i="37"/>
  <c r="Q292" i="37"/>
  <c r="M292" i="37"/>
  <c r="I292" i="37"/>
  <c r="D292" i="37"/>
  <c r="R292" i="37"/>
  <c r="J292" i="37"/>
  <c r="X292" i="37"/>
  <c r="P292" i="37"/>
  <c r="N312" i="37"/>
  <c r="V292" i="37"/>
  <c r="N292" i="37"/>
  <c r="E292" i="37"/>
  <c r="T292" i="37"/>
  <c r="T256" i="37"/>
  <c r="S256" i="37"/>
  <c r="C292" i="37"/>
  <c r="R256" i="37"/>
  <c r="Q256" i="37"/>
  <c r="Q316" i="37"/>
  <c r="H316" i="37"/>
  <c r="C316" i="37"/>
  <c r="P316" i="37"/>
  <c r="J316" i="37"/>
  <c r="N316" i="37"/>
  <c r="X296" i="37"/>
  <c r="O316" i="37"/>
  <c r="W296" i="37"/>
  <c r="S296" i="37"/>
  <c r="O296" i="37"/>
  <c r="K296" i="37"/>
  <c r="G296" i="37"/>
  <c r="I316" i="37"/>
  <c r="U296" i="37"/>
  <c r="Q296" i="37"/>
  <c r="M296" i="37"/>
  <c r="I296" i="37"/>
  <c r="D296" i="37"/>
  <c r="R296" i="37"/>
  <c r="J296" i="37"/>
  <c r="P296" i="37"/>
  <c r="V296" i="37"/>
  <c r="N296" i="37"/>
  <c r="E296" i="37"/>
  <c r="T260" i="37"/>
  <c r="T296" i="37"/>
  <c r="S260" i="37"/>
  <c r="R316" i="37"/>
  <c r="C296" i="37"/>
  <c r="R260" i="37"/>
  <c r="Q260" i="37"/>
  <c r="R276" i="37"/>
  <c r="T276" i="37"/>
  <c r="Q276" i="37"/>
  <c r="S276" i="37"/>
  <c r="S283" i="37"/>
  <c r="R283" i="37"/>
  <c r="Q283" i="37"/>
  <c r="T283" i="37"/>
  <c r="O232" i="37"/>
  <c r="J232" i="37"/>
  <c r="Q232" i="37"/>
  <c r="H232" i="37"/>
  <c r="C232" i="37"/>
  <c r="X212" i="37"/>
  <c r="T212" i="37"/>
  <c r="P212" i="37"/>
  <c r="C212" i="37"/>
  <c r="P232" i="37"/>
  <c r="V212" i="37"/>
  <c r="Q212" i="37"/>
  <c r="K212" i="37"/>
  <c r="E212" i="37"/>
  <c r="N232" i="37"/>
  <c r="M50" i="33"/>
  <c r="U212" i="37"/>
  <c r="O212" i="37"/>
  <c r="J212" i="37"/>
  <c r="D212" i="37"/>
  <c r="S212" i="37"/>
  <c r="N212" i="37"/>
  <c r="I212" i="37"/>
  <c r="Q176" i="37"/>
  <c r="G212" i="37"/>
  <c r="W212" i="37"/>
  <c r="R232" i="37"/>
  <c r="R212" i="37"/>
  <c r="I232" i="37"/>
  <c r="M212" i="37"/>
  <c r="T176" i="37"/>
  <c r="S176" i="37"/>
  <c r="R176" i="37"/>
  <c r="R201" i="37"/>
  <c r="T201" i="37"/>
  <c r="S201" i="37"/>
  <c r="Q201" i="37"/>
  <c r="O240" i="37"/>
  <c r="J240" i="37"/>
  <c r="Q240" i="37"/>
  <c r="H240" i="37"/>
  <c r="C240" i="37"/>
  <c r="X220" i="37"/>
  <c r="T220" i="37"/>
  <c r="P220" i="37"/>
  <c r="C220" i="37"/>
  <c r="P240" i="37"/>
  <c r="V220" i="37"/>
  <c r="Q220" i="37"/>
  <c r="K220" i="37"/>
  <c r="E220" i="37"/>
  <c r="N240" i="37"/>
  <c r="U220" i="37"/>
  <c r="O220" i="37"/>
  <c r="J220" i="37"/>
  <c r="D220" i="37"/>
  <c r="S220" i="37"/>
  <c r="N220" i="37"/>
  <c r="I220" i="37"/>
  <c r="Q184" i="37"/>
  <c r="I240" i="37"/>
  <c r="M220" i="37"/>
  <c r="G220" i="37"/>
  <c r="W220" i="37"/>
  <c r="R240" i="37"/>
  <c r="R220" i="37"/>
  <c r="T184" i="37"/>
  <c r="R184" i="37"/>
  <c r="S184" i="37"/>
  <c r="P229" i="37"/>
  <c r="R229" i="37"/>
  <c r="N229" i="37"/>
  <c r="I229" i="37"/>
  <c r="V209" i="37"/>
  <c r="R209" i="37"/>
  <c r="N209" i="37"/>
  <c r="J209" i="37"/>
  <c r="E209" i="37"/>
  <c r="C229" i="37"/>
  <c r="X209" i="37"/>
  <c r="S209" i="37"/>
  <c r="M209" i="37"/>
  <c r="J229" i="37"/>
  <c r="W209" i="37"/>
  <c r="Q209" i="37"/>
  <c r="G209" i="37"/>
  <c r="Q229" i="37"/>
  <c r="H229" i="37"/>
  <c r="U209" i="37"/>
  <c r="P209" i="37"/>
  <c r="K209" i="37"/>
  <c r="D209" i="37"/>
  <c r="T173" i="37"/>
  <c r="O229" i="37"/>
  <c r="O209" i="37"/>
  <c r="I209" i="37"/>
  <c r="C209" i="37"/>
  <c r="T209" i="37"/>
  <c r="S173" i="37"/>
  <c r="Q173" i="37"/>
  <c r="R173" i="37"/>
  <c r="R189" i="37"/>
  <c r="Q189" i="37"/>
  <c r="T189" i="37"/>
  <c r="S189" i="37"/>
  <c r="Q190" i="37"/>
  <c r="T190" i="37"/>
  <c r="S190" i="37"/>
  <c r="R190" i="37"/>
  <c r="P243" i="37"/>
  <c r="O61" i="33"/>
  <c r="X223" i="37"/>
  <c r="T223" i="37"/>
  <c r="P223" i="37"/>
  <c r="C223" i="37"/>
  <c r="O243" i="37"/>
  <c r="J243" i="37"/>
  <c r="R243" i="37"/>
  <c r="N243" i="37"/>
  <c r="I243" i="37"/>
  <c r="V223" i="37"/>
  <c r="R223" i="37"/>
  <c r="N223" i="37"/>
  <c r="J223" i="37"/>
  <c r="E223" i="37"/>
  <c r="H243" i="37"/>
  <c r="Q223" i="37"/>
  <c r="I223" i="37"/>
  <c r="T187" i="37"/>
  <c r="W223" i="37"/>
  <c r="O223" i="37"/>
  <c r="G223" i="37"/>
  <c r="S187" i="37"/>
  <c r="Q243" i="37"/>
  <c r="C243" i="37"/>
  <c r="U223" i="37"/>
  <c r="M223" i="37"/>
  <c r="D223" i="37"/>
  <c r="R187" i="37"/>
  <c r="S223" i="37"/>
  <c r="K223" i="37"/>
  <c r="Q187" i="37"/>
  <c r="T199" i="37"/>
  <c r="Q199" i="37"/>
  <c r="S199" i="37"/>
  <c r="R199" i="37"/>
  <c r="V335" i="21" l="1"/>
  <c r="P302" i="21"/>
  <c r="Q302" i="21" s="1"/>
  <c r="V253" i="21"/>
  <c r="P220" i="21"/>
  <c r="Q220" i="21" s="1"/>
  <c r="V171" i="21"/>
  <c r="P138" i="21"/>
  <c r="Q138" i="21" s="1"/>
  <c r="V89" i="21"/>
  <c r="P56" i="21"/>
  <c r="Q56" i="21" s="1"/>
  <c r="Q301" i="21"/>
  <c r="Q219" i="21"/>
  <c r="E57" i="21"/>
  <c r="E139" i="21"/>
  <c r="E221" i="21"/>
  <c r="E303" i="21"/>
  <c r="AA302" i="21"/>
  <c r="AA220" i="21"/>
  <c r="AA138" i="21"/>
  <c r="AA56" i="21"/>
  <c r="H57" i="21"/>
  <c r="F56" i="21"/>
  <c r="G56" i="21" s="1"/>
  <c r="H139" i="21"/>
  <c r="F138" i="21"/>
  <c r="G138" i="21" s="1"/>
  <c r="H221" i="21"/>
  <c r="F220" i="21"/>
  <c r="G220" i="21" s="1"/>
  <c r="H303" i="21"/>
  <c r="F302" i="21"/>
  <c r="G302" i="21" s="1"/>
  <c r="T443" i="22"/>
  <c r="T59" i="37"/>
  <c r="M146" i="37"/>
  <c r="M228" i="37"/>
  <c r="M310" i="37"/>
  <c r="B486" i="22"/>
  <c r="AB486" i="22" s="1"/>
  <c r="B705" i="22"/>
  <c r="T662" i="22"/>
  <c r="T589" i="22"/>
  <c r="B632" i="22"/>
  <c r="B559" i="22"/>
  <c r="T516" i="22"/>
  <c r="B518" i="22"/>
  <c r="P576" i="22" s="1"/>
  <c r="AH576" i="22" s="1"/>
  <c r="AP574" i="22" s="1"/>
  <c r="AP579" i="22" s="1"/>
  <c r="B591" i="22"/>
  <c r="P649" i="22" s="1"/>
  <c r="AH649" i="22" s="1"/>
  <c r="AP647" i="22" s="1"/>
  <c r="AP652" i="22" s="1"/>
  <c r="B664" i="22"/>
  <c r="P722" i="22" s="1"/>
  <c r="AH722" i="22" s="1"/>
  <c r="AP720" i="22" s="1"/>
  <c r="AP725" i="22" s="1"/>
  <c r="B445" i="22"/>
  <c r="K146" i="37"/>
  <c r="K310" i="37"/>
  <c r="K228" i="37"/>
  <c r="U227" i="37"/>
  <c r="U228" i="37"/>
  <c r="U146" i="37"/>
  <c r="U145" i="37"/>
  <c r="U310" i="37"/>
  <c r="U309" i="37"/>
  <c r="AG30" i="20"/>
  <c r="AF30" i="20" s="1"/>
  <c r="AC30" i="20"/>
  <c r="AA30" i="20" s="1"/>
  <c r="V336" i="21" l="1"/>
  <c r="P303" i="21"/>
  <c r="Q303" i="21" s="1"/>
  <c r="V254" i="21"/>
  <c r="P221" i="21"/>
  <c r="Q221" i="21" s="1"/>
  <c r="V172" i="21"/>
  <c r="P139" i="21"/>
  <c r="V90" i="21"/>
  <c r="P57" i="21"/>
  <c r="Q57" i="21" s="1"/>
  <c r="E222" i="21"/>
  <c r="E58" i="21"/>
  <c r="E304" i="21"/>
  <c r="E140" i="21"/>
  <c r="AA303" i="21"/>
  <c r="AA221" i="21"/>
  <c r="AA139" i="21"/>
  <c r="AA57" i="21"/>
  <c r="F303" i="21"/>
  <c r="G303" i="21" s="1"/>
  <c r="H304" i="21"/>
  <c r="H222" i="21"/>
  <c r="F221" i="21"/>
  <c r="G221" i="21" s="1"/>
  <c r="H140" i="21"/>
  <c r="F139" i="21"/>
  <c r="G139" i="21" s="1"/>
  <c r="H58" i="21"/>
  <c r="F57" i="21"/>
  <c r="G57" i="21" s="1"/>
  <c r="AN486" i="22"/>
  <c r="I506" i="22" s="1"/>
  <c r="I486" i="22"/>
  <c r="I500" i="22" s="1"/>
  <c r="AB30" i="20"/>
  <c r="B487" i="22"/>
  <c r="B494" i="22" s="1"/>
  <c r="P486" i="22"/>
  <c r="AH486" i="22"/>
  <c r="I501" i="22" s="1"/>
  <c r="V486" i="22"/>
  <c r="B493" i="22"/>
  <c r="P493" i="22" s="1"/>
  <c r="AB705" i="22"/>
  <c r="AH705" i="22"/>
  <c r="I720" i="22" s="1"/>
  <c r="B706" i="22"/>
  <c r="P705" i="22"/>
  <c r="B712" i="22"/>
  <c r="I705" i="22"/>
  <c r="AN705" i="22"/>
  <c r="I725" i="22" s="1"/>
  <c r="V705" i="22"/>
  <c r="I632" i="22"/>
  <c r="AB632" i="22"/>
  <c r="B639" i="22"/>
  <c r="AN632" i="22"/>
  <c r="I652" i="22" s="1"/>
  <c r="B633" i="22"/>
  <c r="P632" i="22"/>
  <c r="AH632" i="22"/>
  <c r="I647" i="22" s="1"/>
  <c r="V632" i="22"/>
  <c r="AB559" i="22"/>
  <c r="AN559" i="22"/>
  <c r="I579" i="22" s="1"/>
  <c r="V559" i="22"/>
  <c r="I559" i="22"/>
  <c r="B560" i="22"/>
  <c r="AH559" i="22"/>
  <c r="I574" i="22" s="1"/>
  <c r="B566" i="22"/>
  <c r="P559" i="22"/>
  <c r="P503" i="22"/>
  <c r="R310" i="37"/>
  <c r="N310" i="37"/>
  <c r="O310" i="37" s="1"/>
  <c r="P310" i="37" s="1"/>
  <c r="Q310" i="37" s="1"/>
  <c r="R228" i="37"/>
  <c r="N228" i="37"/>
  <c r="O228" i="37" s="1"/>
  <c r="P228" i="37" s="1"/>
  <c r="Q228" i="37" s="1"/>
  <c r="N146" i="37"/>
  <c r="O146" i="37" s="1"/>
  <c r="P146" i="37" s="1"/>
  <c r="Q146" i="37" s="1"/>
  <c r="R146" i="37"/>
  <c r="AE30" i="20"/>
  <c r="AG31" i="20"/>
  <c r="AE31" i="20" s="1"/>
  <c r="AC31" i="20"/>
  <c r="AB31" i="20" s="1"/>
  <c r="AG29" i="20"/>
  <c r="AE29" i="20" s="1"/>
  <c r="AC29" i="20"/>
  <c r="AA29" i="20" s="1"/>
  <c r="AG28" i="20"/>
  <c r="AF28" i="20" s="1"/>
  <c r="AC28" i="20"/>
  <c r="AB28" i="20" s="1"/>
  <c r="AG27" i="20"/>
  <c r="AE27" i="20" s="1"/>
  <c r="AC27" i="20"/>
  <c r="AB27" i="20" s="1"/>
  <c r="AG26" i="20"/>
  <c r="AE26" i="20" s="1"/>
  <c r="AC26" i="20"/>
  <c r="AB26" i="20" s="1"/>
  <c r="AG25" i="20"/>
  <c r="AE25" i="20" s="1"/>
  <c r="AC25" i="20"/>
  <c r="AB25" i="20" s="1"/>
  <c r="AG24" i="20"/>
  <c r="AF24" i="20" s="1"/>
  <c r="AC24" i="20"/>
  <c r="AB24" i="20" s="1"/>
  <c r="AG23" i="20"/>
  <c r="AE23" i="20" s="1"/>
  <c r="AC23" i="20"/>
  <c r="AB23" i="20" s="1"/>
  <c r="AF22" i="20"/>
  <c r="AB22" i="20"/>
  <c r="AG21" i="20"/>
  <c r="AE21" i="20" s="1"/>
  <c r="AC21" i="20"/>
  <c r="AB21" i="20" s="1"/>
  <c r="AG20" i="20"/>
  <c r="AF20" i="20" s="1"/>
  <c r="AC20" i="20"/>
  <c r="AB20" i="20" s="1"/>
  <c r="AG19" i="20"/>
  <c r="AE19" i="20" s="1"/>
  <c r="AC19" i="20"/>
  <c r="AB19" i="20" s="1"/>
  <c r="AG18" i="20"/>
  <c r="AE18" i="20" s="1"/>
  <c r="AC18" i="20"/>
  <c r="AB18" i="20" s="1"/>
  <c r="AG17" i="20"/>
  <c r="AE17" i="20" s="1"/>
  <c r="AC17" i="20"/>
  <c r="AB17" i="20" s="1"/>
  <c r="AG16" i="20"/>
  <c r="AF16" i="20" s="1"/>
  <c r="AC16" i="20"/>
  <c r="AB16" i="20" s="1"/>
  <c r="AG15" i="20"/>
  <c r="AE15" i="20" s="1"/>
  <c r="AC15" i="20"/>
  <c r="AB15" i="20" s="1"/>
  <c r="AG14" i="20"/>
  <c r="AF14" i="20" s="1"/>
  <c r="AC14" i="20"/>
  <c r="AB14" i="20" s="1"/>
  <c r="AG13" i="20"/>
  <c r="AE13" i="20" s="1"/>
  <c r="AC13" i="20"/>
  <c r="AB13" i="20" s="1"/>
  <c r="AG12" i="20"/>
  <c r="AF12" i="20" s="1"/>
  <c r="AC12" i="20"/>
  <c r="AB12" i="20" s="1"/>
  <c r="AG11" i="20"/>
  <c r="AE11" i="20" s="1"/>
  <c r="AC11" i="20"/>
  <c r="AB11" i="20" s="1"/>
  <c r="AG10" i="20"/>
  <c r="AF10" i="20" s="1"/>
  <c r="AC10" i="20"/>
  <c r="AB10" i="20" s="1"/>
  <c r="AG9" i="20"/>
  <c r="AE9" i="20" s="1"/>
  <c r="AC9" i="20"/>
  <c r="AA9" i="20" s="1"/>
  <c r="AG8" i="20"/>
  <c r="AF8" i="20" s="1"/>
  <c r="AC8" i="20"/>
  <c r="AB8" i="20" s="1"/>
  <c r="AG7" i="20"/>
  <c r="AE7" i="20" s="1"/>
  <c r="AC7" i="20"/>
  <c r="AB7" i="20" s="1"/>
  <c r="V337" i="21" l="1"/>
  <c r="P304" i="21"/>
  <c r="V255" i="21"/>
  <c r="P222" i="21"/>
  <c r="V173" i="21"/>
  <c r="P140" i="21"/>
  <c r="Q140" i="21" s="1"/>
  <c r="V91" i="21"/>
  <c r="P58" i="21"/>
  <c r="Q58" i="21" s="1"/>
  <c r="Q139" i="21"/>
  <c r="E141" i="21"/>
  <c r="E59" i="21"/>
  <c r="E223" i="21"/>
  <c r="E305" i="21"/>
  <c r="AA304" i="21"/>
  <c r="AA222" i="21"/>
  <c r="AA140" i="21"/>
  <c r="AA58" i="21"/>
  <c r="H305" i="21"/>
  <c r="F304" i="21"/>
  <c r="G304" i="21" s="1"/>
  <c r="H59" i="21"/>
  <c r="F58" i="21"/>
  <c r="G58" i="21" s="1"/>
  <c r="H141" i="21"/>
  <c r="F140" i="21"/>
  <c r="G140" i="21" s="1"/>
  <c r="H223" i="21"/>
  <c r="F222" i="21"/>
  <c r="G222" i="21" s="1"/>
  <c r="P487" i="22"/>
  <c r="I493" i="22"/>
  <c r="I487" i="22"/>
  <c r="I494" i="22" s="1"/>
  <c r="AF17" i="20"/>
  <c r="AB29" i="20"/>
  <c r="AE12" i="20"/>
  <c r="AF9" i="20"/>
  <c r="AF18" i="20"/>
  <c r="AF29" i="20"/>
  <c r="AA13" i="20"/>
  <c r="AA21" i="20"/>
  <c r="AE10" i="20"/>
  <c r="AA15" i="20"/>
  <c r="AA27" i="20"/>
  <c r="AA7" i="20"/>
  <c r="AE20" i="20"/>
  <c r="AA25" i="20"/>
  <c r="AF26" i="20"/>
  <c r="AB9" i="20"/>
  <c r="AA17" i="20"/>
  <c r="AF19" i="20"/>
  <c r="AF31" i="20"/>
  <c r="AF11" i="20"/>
  <c r="AE14" i="20"/>
  <c r="AE28" i="20"/>
  <c r="AB487" i="22"/>
  <c r="AD493" i="22"/>
  <c r="AK493" i="22"/>
  <c r="AE8" i="20"/>
  <c r="AA11" i="20"/>
  <c r="AF13" i="20"/>
  <c r="AE16" i="20"/>
  <c r="AA19" i="20"/>
  <c r="AF21" i="20"/>
  <c r="AA23" i="20"/>
  <c r="V487" i="22"/>
  <c r="AF7" i="20"/>
  <c r="AF15" i="20"/>
  <c r="AF25" i="20"/>
  <c r="W493" i="22"/>
  <c r="I712" i="22"/>
  <c r="I719" i="22"/>
  <c r="I706" i="22"/>
  <c r="I713" i="22" s="1"/>
  <c r="P712" i="22"/>
  <c r="W712" i="22"/>
  <c r="AD712" i="22"/>
  <c r="AK712" i="22"/>
  <c r="P723" i="22" s="1"/>
  <c r="AH723" i="22" s="1"/>
  <c r="P706" i="22"/>
  <c r="B713" i="22"/>
  <c r="V706" i="22"/>
  <c r="AB706" i="22"/>
  <c r="AK639" i="22"/>
  <c r="P650" i="22" s="1"/>
  <c r="AH650" i="22" s="1"/>
  <c r="AD639" i="22"/>
  <c r="W639" i="22"/>
  <c r="P639" i="22"/>
  <c r="B640" i="22"/>
  <c r="AB633" i="22"/>
  <c r="V633" i="22"/>
  <c r="P633" i="22"/>
  <c r="I639" i="22"/>
  <c r="I646" i="22"/>
  <c r="I633" i="22"/>
  <c r="I640" i="22" s="1"/>
  <c r="B567" i="22"/>
  <c r="V560" i="22"/>
  <c r="AB560" i="22"/>
  <c r="P560" i="22"/>
  <c r="I573" i="22"/>
  <c r="I560" i="22"/>
  <c r="I567" i="22" s="1"/>
  <c r="I566" i="22"/>
  <c r="W566" i="22"/>
  <c r="AD566" i="22"/>
  <c r="AK566" i="22"/>
  <c r="P577" i="22" s="1"/>
  <c r="AH577" i="22" s="1"/>
  <c r="P566" i="22"/>
  <c r="W494" i="22"/>
  <c r="AD494" i="22"/>
  <c r="AK494" i="22"/>
  <c r="P494" i="22"/>
  <c r="AH503" i="22"/>
  <c r="AP501" i="22" s="1"/>
  <c r="AP506" i="22" s="1"/>
  <c r="AE24" i="20"/>
  <c r="AF23" i="20"/>
  <c r="AF27" i="20"/>
  <c r="AA8" i="20"/>
  <c r="AA10" i="20"/>
  <c r="AA12" i="20"/>
  <c r="AA14" i="20"/>
  <c r="AA16" i="20"/>
  <c r="AA18" i="20"/>
  <c r="AA20" i="20"/>
  <c r="AA24" i="20"/>
  <c r="AA26" i="20"/>
  <c r="AA28" i="20"/>
  <c r="AA31" i="20"/>
  <c r="V338" i="21" l="1"/>
  <c r="P305" i="21"/>
  <c r="V256" i="21"/>
  <c r="P223" i="21"/>
  <c r="V174" i="21"/>
  <c r="P141" i="21"/>
  <c r="Q141" i="21" s="1"/>
  <c r="V92" i="21"/>
  <c r="P59" i="21"/>
  <c r="Q59" i="21" s="1"/>
  <c r="Q304" i="21"/>
  <c r="Q222" i="21"/>
  <c r="E306" i="21"/>
  <c r="E142" i="21"/>
  <c r="E60" i="21"/>
  <c r="E224" i="21"/>
  <c r="AA305" i="21"/>
  <c r="AA223" i="21"/>
  <c r="AA141" i="21"/>
  <c r="AA59" i="21"/>
  <c r="H224" i="21"/>
  <c r="F223" i="21"/>
  <c r="G223" i="21" s="1"/>
  <c r="H142" i="21"/>
  <c r="F141" i="21"/>
  <c r="G141" i="21" s="1"/>
  <c r="H60" i="21"/>
  <c r="F59" i="21"/>
  <c r="G59" i="21" s="1"/>
  <c r="F305" i="21"/>
  <c r="G305" i="21" s="1"/>
  <c r="H306" i="21"/>
  <c r="H445" i="22"/>
  <c r="P504" i="22"/>
  <c r="H664" i="22"/>
  <c r="P724" i="22" s="1"/>
  <c r="AH724" i="22" s="1"/>
  <c r="AD713" i="22"/>
  <c r="W713" i="22"/>
  <c r="AK713" i="22"/>
  <c r="P713" i="22"/>
  <c r="W640" i="22"/>
  <c r="AD640" i="22"/>
  <c r="AK640" i="22"/>
  <c r="P640" i="22"/>
  <c r="H591" i="22"/>
  <c r="P651" i="22" s="1"/>
  <c r="AH651" i="22" s="1"/>
  <c r="H518" i="22"/>
  <c r="P578" i="22" s="1"/>
  <c r="AH578" i="22" s="1"/>
  <c r="AD567" i="22"/>
  <c r="AK567" i="22"/>
  <c r="P567" i="22"/>
  <c r="W567" i="22"/>
  <c r="I328" i="20"/>
  <c r="V339" i="21" l="1"/>
  <c r="P306" i="21"/>
  <c r="Q306" i="21" s="1"/>
  <c r="V257" i="21"/>
  <c r="P224" i="21"/>
  <c r="V175" i="21"/>
  <c r="P142" i="21"/>
  <c r="Q142" i="21" s="1"/>
  <c r="V93" i="21"/>
  <c r="P60" i="21"/>
  <c r="Q305" i="21"/>
  <c r="Q223" i="21"/>
  <c r="E225" i="21"/>
  <c r="E61" i="21"/>
  <c r="E143" i="21"/>
  <c r="E307" i="21"/>
  <c r="AA306" i="21"/>
  <c r="AA224" i="21"/>
  <c r="AA142" i="21"/>
  <c r="AA60" i="21"/>
  <c r="B37" i="21"/>
  <c r="B119" i="21"/>
  <c r="B283" i="21"/>
  <c r="B201" i="21"/>
  <c r="H307" i="21"/>
  <c r="F306" i="21"/>
  <c r="G306" i="21" s="1"/>
  <c r="H61" i="21"/>
  <c r="F60" i="21"/>
  <c r="G60" i="21" s="1"/>
  <c r="H143" i="21"/>
  <c r="F142" i="21"/>
  <c r="G142" i="21" s="1"/>
  <c r="H225" i="21"/>
  <c r="F224" i="21"/>
  <c r="G224" i="21" s="1"/>
  <c r="P505" i="22"/>
  <c r="AH504" i="22"/>
  <c r="M328" i="20"/>
  <c r="N328" i="20"/>
  <c r="L328" i="20"/>
  <c r="K328" i="20"/>
  <c r="J328" i="20"/>
  <c r="L343" i="20"/>
  <c r="B32" i="21" l="1"/>
  <c r="B196" i="21"/>
  <c r="B278" i="21"/>
  <c r="B114" i="21"/>
  <c r="B279" i="21"/>
  <c r="B33" i="21"/>
  <c r="B197" i="21"/>
  <c r="B115" i="21"/>
  <c r="V340" i="21"/>
  <c r="P307" i="21"/>
  <c r="V258" i="21"/>
  <c r="P225" i="21"/>
  <c r="V176" i="21"/>
  <c r="P143" i="21"/>
  <c r="V94" i="21"/>
  <c r="P61" i="21"/>
  <c r="Q61" i="21" s="1"/>
  <c r="B284" i="21"/>
  <c r="B316" i="21"/>
  <c r="B317" i="21" s="1"/>
  <c r="B318" i="21" s="1"/>
  <c r="B319" i="21" s="1"/>
  <c r="B320" i="21" s="1"/>
  <c r="B321" i="21" s="1"/>
  <c r="B322" i="21" s="1"/>
  <c r="B323" i="21" s="1"/>
  <c r="B324" i="21" s="1"/>
  <c r="B325" i="21" s="1"/>
  <c r="B326" i="21" s="1"/>
  <c r="B327" i="21" s="1"/>
  <c r="B328" i="21" s="1"/>
  <c r="B329" i="21" s="1"/>
  <c r="B330" i="21" s="1"/>
  <c r="B331" i="21" s="1"/>
  <c r="B332" i="21" s="1"/>
  <c r="B333" i="21" s="1"/>
  <c r="B334" i="21" s="1"/>
  <c r="B335" i="21" s="1"/>
  <c r="B336" i="21" s="1"/>
  <c r="B337" i="21" s="1"/>
  <c r="B338" i="21" s="1"/>
  <c r="B339" i="21" s="1"/>
  <c r="B340" i="21" s="1"/>
  <c r="B341" i="21" s="1"/>
  <c r="B342" i="21" s="1"/>
  <c r="B343" i="21" s="1"/>
  <c r="B344" i="21" s="1"/>
  <c r="B345" i="21" s="1"/>
  <c r="B120" i="21"/>
  <c r="B152" i="2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70" i="2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202" i="21"/>
  <c r="B234" i="2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B250" i="21" s="1"/>
  <c r="B251" i="21" s="1"/>
  <c r="B252" i="21" s="1"/>
  <c r="B253" i="21" s="1"/>
  <c r="B254" i="21" s="1"/>
  <c r="B255" i="21" s="1"/>
  <c r="B256" i="21" s="1"/>
  <c r="B257" i="21" s="1"/>
  <c r="B258" i="21" s="1"/>
  <c r="B259" i="21" s="1"/>
  <c r="B260" i="21" s="1"/>
  <c r="B261" i="21" s="1"/>
  <c r="B262" i="21" s="1"/>
  <c r="B263" i="21" s="1"/>
  <c r="Q224" i="21"/>
  <c r="Q60" i="21"/>
  <c r="B38" i="21"/>
  <c r="E62" i="21"/>
  <c r="E144" i="21"/>
  <c r="E226" i="21"/>
  <c r="E308" i="21"/>
  <c r="AA307" i="21"/>
  <c r="AA225" i="21"/>
  <c r="AA143" i="21"/>
  <c r="AA61" i="21"/>
  <c r="P405" i="22"/>
  <c r="L81" i="3"/>
  <c r="L45" i="3"/>
  <c r="L9" i="3"/>
  <c r="L117" i="3"/>
  <c r="P709" i="22"/>
  <c r="P629" i="22"/>
  <c r="P521" i="22"/>
  <c r="P594" i="22"/>
  <c r="P490" i="22"/>
  <c r="P636" i="22"/>
  <c r="P702" i="22"/>
  <c r="P556" i="22"/>
  <c r="P667" i="22"/>
  <c r="P563" i="22"/>
  <c r="P483" i="22"/>
  <c r="P448" i="22"/>
  <c r="H308" i="21"/>
  <c r="F307" i="21"/>
  <c r="G307" i="21" s="1"/>
  <c r="H226" i="21"/>
  <c r="F225" i="21"/>
  <c r="G225" i="21" s="1"/>
  <c r="H144" i="21"/>
  <c r="F143" i="21"/>
  <c r="G143" i="21" s="1"/>
  <c r="H62" i="21"/>
  <c r="F61" i="21"/>
  <c r="G61" i="21" s="1"/>
  <c r="AH505" i="22"/>
  <c r="F98" i="27"/>
  <c r="P11" i="22"/>
  <c r="P224" i="22"/>
  <c r="P412" i="22"/>
  <c r="P70" i="22"/>
  <c r="P259" i="22"/>
  <c r="P297" i="22"/>
  <c r="F55" i="11"/>
  <c r="P266" i="22"/>
  <c r="P339" i="22"/>
  <c r="D9" i="3"/>
  <c r="F55" i="27"/>
  <c r="F98" i="11"/>
  <c r="P370" i="22"/>
  <c r="F12" i="27"/>
  <c r="P332" i="22"/>
  <c r="D117" i="3"/>
  <c r="S343" i="20"/>
  <c r="O343" i="20"/>
  <c r="R343" i="20"/>
  <c r="T343" i="20" s="1"/>
  <c r="N343" i="20"/>
  <c r="P343" i="20" s="1"/>
  <c r="F141" i="27"/>
  <c r="L344" i="20"/>
  <c r="P63" i="22"/>
  <c r="D45" i="3"/>
  <c r="F12" i="11"/>
  <c r="D81" i="3"/>
  <c r="F141" i="11"/>
  <c r="F141" i="26"/>
  <c r="F98" i="26"/>
  <c r="F55" i="26"/>
  <c r="F12" i="26"/>
  <c r="B284" i="20"/>
  <c r="B283" i="20"/>
  <c r="B282" i="20"/>
  <c r="D282" i="20" s="1"/>
  <c r="B281" i="20"/>
  <c r="D281" i="20" s="1"/>
  <c r="B280" i="20"/>
  <c r="B279" i="20"/>
  <c r="D279" i="20" s="1"/>
  <c r="B278" i="20"/>
  <c r="D278" i="20" s="1"/>
  <c r="B277" i="20"/>
  <c r="D277" i="20" s="1"/>
  <c r="B276" i="20"/>
  <c r="D276" i="20" s="1"/>
  <c r="B275" i="20"/>
  <c r="D275" i="20" s="1"/>
  <c r="B274" i="20"/>
  <c r="D274" i="20" s="1"/>
  <c r="B273" i="20"/>
  <c r="D273" i="20" s="1"/>
  <c r="B272" i="20"/>
  <c r="B271" i="20"/>
  <c r="B270" i="20"/>
  <c r="D270" i="20" s="1"/>
  <c r="B269" i="20"/>
  <c r="B268" i="20"/>
  <c r="D268" i="20" s="1"/>
  <c r="B267" i="20"/>
  <c r="D267" i="20" s="1"/>
  <c r="B266" i="20"/>
  <c r="D266" i="20" s="1"/>
  <c r="B265" i="20"/>
  <c r="D265" i="20" s="1"/>
  <c r="B264" i="20"/>
  <c r="B263" i="20"/>
  <c r="D263" i="20" s="1"/>
  <c r="B262" i="20"/>
  <c r="B261" i="20"/>
  <c r="B260" i="20"/>
  <c r="D260" i="20" s="1"/>
  <c r="B259" i="20"/>
  <c r="B258" i="20"/>
  <c r="B257" i="20"/>
  <c r="B256" i="20"/>
  <c r="B255" i="20"/>
  <c r="O249" i="20"/>
  <c r="U346" i="20" s="1"/>
  <c r="V346" i="20" s="1"/>
  <c r="J249" i="20"/>
  <c r="B202" i="20"/>
  <c r="D202" i="20" s="1"/>
  <c r="B201" i="20"/>
  <c r="B200" i="20"/>
  <c r="D200" i="20" s="1"/>
  <c r="B199" i="20"/>
  <c r="B198" i="20"/>
  <c r="B197" i="20"/>
  <c r="B196" i="20"/>
  <c r="B195" i="20"/>
  <c r="B194" i="20"/>
  <c r="D194" i="20" s="1"/>
  <c r="B193" i="20"/>
  <c r="D193" i="20" s="1"/>
  <c r="B192" i="20"/>
  <c r="B191" i="20"/>
  <c r="B190" i="20"/>
  <c r="B189" i="20"/>
  <c r="B188" i="20"/>
  <c r="D188" i="20" s="1"/>
  <c r="B187" i="20"/>
  <c r="B186" i="20"/>
  <c r="D186" i="20" s="1"/>
  <c r="B185" i="20"/>
  <c r="D185" i="20" s="1"/>
  <c r="B184" i="20"/>
  <c r="B183" i="20"/>
  <c r="B182" i="20"/>
  <c r="D182" i="20" s="1"/>
  <c r="B181" i="20"/>
  <c r="B180" i="20"/>
  <c r="B179" i="20"/>
  <c r="D179" i="20" s="1"/>
  <c r="B178" i="20"/>
  <c r="D178" i="20" s="1"/>
  <c r="B177" i="20"/>
  <c r="D177" i="20" s="1"/>
  <c r="B176" i="20"/>
  <c r="B175" i="20"/>
  <c r="D175" i="20" s="1"/>
  <c r="B174" i="20"/>
  <c r="D174" i="20" s="1"/>
  <c r="B173" i="20"/>
  <c r="G172" i="20"/>
  <c r="H172" i="20" s="1"/>
  <c r="O167" i="20"/>
  <c r="U345" i="20" s="1"/>
  <c r="V345" i="20" s="1"/>
  <c r="J167" i="20"/>
  <c r="B120" i="20"/>
  <c r="B119" i="20"/>
  <c r="D119" i="20" s="1"/>
  <c r="B118" i="20"/>
  <c r="B117" i="20"/>
  <c r="B116" i="20"/>
  <c r="D116" i="20" s="1"/>
  <c r="B115" i="20"/>
  <c r="D115" i="20" s="1"/>
  <c r="B114" i="20"/>
  <c r="D114" i="20" s="1"/>
  <c r="B113" i="20"/>
  <c r="B112" i="20"/>
  <c r="D112" i="20" s="1"/>
  <c r="B111" i="20"/>
  <c r="D111" i="20" s="1"/>
  <c r="B110" i="20"/>
  <c r="B109" i="20"/>
  <c r="B108" i="20"/>
  <c r="D108" i="20" s="1"/>
  <c r="B107" i="20"/>
  <c r="D107" i="20" s="1"/>
  <c r="B106" i="20"/>
  <c r="D106" i="20" s="1"/>
  <c r="B105" i="20"/>
  <c r="D105" i="20" s="1"/>
  <c r="B104" i="20"/>
  <c r="B103" i="20"/>
  <c r="B102" i="20"/>
  <c r="D102" i="20" s="1"/>
  <c r="B101" i="20"/>
  <c r="D101" i="20" s="1"/>
  <c r="B100" i="20"/>
  <c r="B99" i="20"/>
  <c r="D99" i="20" s="1"/>
  <c r="B98" i="20"/>
  <c r="D98" i="20" s="1"/>
  <c r="B97" i="20"/>
  <c r="D97" i="20" s="1"/>
  <c r="B96" i="20"/>
  <c r="D96" i="20" s="1"/>
  <c r="B95" i="20"/>
  <c r="B94" i="20"/>
  <c r="D94" i="20" s="1"/>
  <c r="B93" i="20"/>
  <c r="B92" i="20"/>
  <c r="B91" i="20"/>
  <c r="D91" i="20" s="1"/>
  <c r="G90" i="20"/>
  <c r="H90" i="20" s="1"/>
  <c r="O85" i="20"/>
  <c r="U344" i="20" s="1"/>
  <c r="V344" i="20" s="1"/>
  <c r="J85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G8" i="20"/>
  <c r="H8" i="20" s="1"/>
  <c r="O3" i="20"/>
  <c r="U343" i="20" s="1"/>
  <c r="V343" i="20" s="1"/>
  <c r="J3" i="20"/>
  <c r="B305" i="20"/>
  <c r="B325" i="20" s="1"/>
  <c r="B304" i="20"/>
  <c r="B324" i="20" s="1"/>
  <c r="B303" i="20"/>
  <c r="B323" i="20" s="1"/>
  <c r="B302" i="20"/>
  <c r="B322" i="20" s="1"/>
  <c r="B301" i="20"/>
  <c r="B321" i="20" s="1"/>
  <c r="B300" i="20"/>
  <c r="B320" i="20" s="1"/>
  <c r="B299" i="20"/>
  <c r="B319" i="20" s="1"/>
  <c r="B298" i="20"/>
  <c r="B318" i="20" s="1"/>
  <c r="B297" i="20"/>
  <c r="B317" i="20" s="1"/>
  <c r="B296" i="20"/>
  <c r="B316" i="20" s="1"/>
  <c r="B295" i="20"/>
  <c r="B315" i="20" s="1"/>
  <c r="B294" i="20"/>
  <c r="B314" i="20" s="1"/>
  <c r="B293" i="20"/>
  <c r="B313" i="20" s="1"/>
  <c r="B292" i="20"/>
  <c r="B312" i="20" s="1"/>
  <c r="B291" i="20"/>
  <c r="B311" i="20" s="1"/>
  <c r="B223" i="20"/>
  <c r="B243" i="20" s="1"/>
  <c r="B222" i="20"/>
  <c r="B242" i="20" s="1"/>
  <c r="B221" i="20"/>
  <c r="B241" i="20" s="1"/>
  <c r="B220" i="20"/>
  <c r="B240" i="20" s="1"/>
  <c r="B219" i="20"/>
  <c r="B239" i="20" s="1"/>
  <c r="B218" i="20"/>
  <c r="B238" i="20" s="1"/>
  <c r="B217" i="20"/>
  <c r="B237" i="20" s="1"/>
  <c r="B216" i="20"/>
  <c r="B236" i="20" s="1"/>
  <c r="B215" i="20"/>
  <c r="B235" i="20" s="1"/>
  <c r="B214" i="20"/>
  <c r="B234" i="20" s="1"/>
  <c r="B213" i="20"/>
  <c r="B233" i="20" s="1"/>
  <c r="B212" i="20"/>
  <c r="B232" i="20" s="1"/>
  <c r="B211" i="20"/>
  <c r="B231" i="20" s="1"/>
  <c r="B210" i="20"/>
  <c r="B230" i="20" s="1"/>
  <c r="B209" i="20"/>
  <c r="B229" i="20" s="1"/>
  <c r="B141" i="20"/>
  <c r="B161" i="20" s="1"/>
  <c r="B140" i="20"/>
  <c r="B160" i="20" s="1"/>
  <c r="B139" i="20"/>
  <c r="B159" i="20" s="1"/>
  <c r="B138" i="20"/>
  <c r="B158" i="20" s="1"/>
  <c r="B137" i="20"/>
  <c r="B157" i="20" s="1"/>
  <c r="B136" i="20"/>
  <c r="B156" i="20" s="1"/>
  <c r="B135" i="20"/>
  <c r="B155" i="20" s="1"/>
  <c r="B134" i="20"/>
  <c r="B154" i="20" s="1"/>
  <c r="B133" i="20"/>
  <c r="B153" i="20" s="1"/>
  <c r="B132" i="20"/>
  <c r="B152" i="20" s="1"/>
  <c r="B131" i="20"/>
  <c r="B151" i="20" s="1"/>
  <c r="B130" i="20"/>
  <c r="B150" i="20" s="1"/>
  <c r="B129" i="20"/>
  <c r="B149" i="20" s="1"/>
  <c r="B128" i="20"/>
  <c r="B148" i="20" s="1"/>
  <c r="B127" i="20"/>
  <c r="B147" i="20" s="1"/>
  <c r="B59" i="20"/>
  <c r="B79" i="20" s="1"/>
  <c r="B58" i="20"/>
  <c r="B78" i="20" s="1"/>
  <c r="B57" i="20"/>
  <c r="B77" i="20" s="1"/>
  <c r="B56" i="20"/>
  <c r="B76" i="20" s="1"/>
  <c r="B55" i="20"/>
  <c r="B75" i="20" s="1"/>
  <c r="B54" i="20"/>
  <c r="B74" i="20" s="1"/>
  <c r="B53" i="20"/>
  <c r="B73" i="20" s="1"/>
  <c r="B52" i="20"/>
  <c r="B72" i="20" s="1"/>
  <c r="B51" i="20"/>
  <c r="B71" i="20" s="1"/>
  <c r="B50" i="20"/>
  <c r="B70" i="20" s="1"/>
  <c r="B49" i="20"/>
  <c r="B69" i="20" s="1"/>
  <c r="B48" i="20"/>
  <c r="B68" i="20" s="1"/>
  <c r="B47" i="20"/>
  <c r="B67" i="20" s="1"/>
  <c r="B46" i="20"/>
  <c r="B66" i="20" s="1"/>
  <c r="B45" i="20"/>
  <c r="B65" i="20" s="1"/>
  <c r="D115" i="21" l="1"/>
  <c r="J115" i="21"/>
  <c r="E152" i="21" s="1"/>
  <c r="E115" i="21"/>
  <c r="K119" i="21" s="1"/>
  <c r="I115" i="21"/>
  <c r="V119" i="21" s="1"/>
  <c r="L115" i="21"/>
  <c r="N152" i="21" s="1"/>
  <c r="K115" i="21"/>
  <c r="F152" i="21" s="1"/>
  <c r="M115" i="21"/>
  <c r="O152" i="21" s="1"/>
  <c r="H115" i="21"/>
  <c r="U119" i="21" s="1"/>
  <c r="G115" i="21"/>
  <c r="F115" i="21"/>
  <c r="L119" i="21" s="1"/>
  <c r="E114" i="21"/>
  <c r="I119" i="21" s="1"/>
  <c r="I120" i="21" s="1"/>
  <c r="I121" i="21" s="1"/>
  <c r="I122" i="21" s="1"/>
  <c r="I123" i="21" s="1"/>
  <c r="I124" i="21" s="1"/>
  <c r="I125" i="21" s="1"/>
  <c r="I126" i="21" s="1"/>
  <c r="I127" i="21" s="1"/>
  <c r="I128" i="21" s="1"/>
  <c r="I129" i="21" s="1"/>
  <c r="I130" i="21" s="1"/>
  <c r="I131" i="21" s="1"/>
  <c r="I132" i="21" s="1"/>
  <c r="I133" i="21" s="1"/>
  <c r="I134" i="21" s="1"/>
  <c r="I135" i="21" s="1"/>
  <c r="I136" i="21" s="1"/>
  <c r="I137" i="21" s="1"/>
  <c r="I138" i="21" s="1"/>
  <c r="I139" i="21" s="1"/>
  <c r="I140" i="21" s="1"/>
  <c r="I141" i="21" s="1"/>
  <c r="I142" i="21" s="1"/>
  <c r="I143" i="21" s="1"/>
  <c r="I144" i="21" s="1"/>
  <c r="I145" i="21" s="1"/>
  <c r="I146" i="21" s="1"/>
  <c r="I147" i="21" s="1"/>
  <c r="I148" i="21" s="1"/>
  <c r="I114" i="21"/>
  <c r="T119" i="21" s="1"/>
  <c r="T120" i="21" s="1"/>
  <c r="T121" i="21" s="1"/>
  <c r="T122" i="21" s="1"/>
  <c r="T123" i="21" s="1"/>
  <c r="T124" i="21" s="1"/>
  <c r="T125" i="21" s="1"/>
  <c r="T126" i="21" s="1"/>
  <c r="T127" i="21" s="1"/>
  <c r="T128" i="21" s="1"/>
  <c r="T129" i="21" s="1"/>
  <c r="T130" i="21" s="1"/>
  <c r="T131" i="21" s="1"/>
  <c r="T132" i="21" s="1"/>
  <c r="T133" i="21" s="1"/>
  <c r="T134" i="21" s="1"/>
  <c r="T135" i="21" s="1"/>
  <c r="T136" i="21" s="1"/>
  <c r="T137" i="21" s="1"/>
  <c r="T138" i="21" s="1"/>
  <c r="T139" i="21" s="1"/>
  <c r="T140" i="21" s="1"/>
  <c r="T141" i="21" s="1"/>
  <c r="T142" i="21" s="1"/>
  <c r="T143" i="21" s="1"/>
  <c r="T144" i="21" s="1"/>
  <c r="T145" i="21" s="1"/>
  <c r="T146" i="21" s="1"/>
  <c r="T147" i="21" s="1"/>
  <c r="T148" i="21" s="1"/>
  <c r="M114" i="21"/>
  <c r="M152" i="21" s="1"/>
  <c r="M153" i="21" s="1"/>
  <c r="M154" i="21" s="1"/>
  <c r="M155" i="21" s="1"/>
  <c r="M156" i="21" s="1"/>
  <c r="M157" i="21" s="1"/>
  <c r="M158" i="21" s="1"/>
  <c r="M159" i="21" s="1"/>
  <c r="M160" i="21" s="1"/>
  <c r="M161" i="21" s="1"/>
  <c r="M162" i="21" s="1"/>
  <c r="M163" i="21" s="1"/>
  <c r="M164" i="21" s="1"/>
  <c r="M165" i="21" s="1"/>
  <c r="M166" i="21" s="1"/>
  <c r="M167" i="21" s="1"/>
  <c r="M168" i="21" s="1"/>
  <c r="M169" i="21" s="1"/>
  <c r="M170" i="21" s="1"/>
  <c r="M171" i="21" s="1"/>
  <c r="M172" i="21" s="1"/>
  <c r="M173" i="21" s="1"/>
  <c r="M174" i="21" s="1"/>
  <c r="M175" i="21" s="1"/>
  <c r="M176" i="21" s="1"/>
  <c r="M177" i="21" s="1"/>
  <c r="M178" i="21" s="1"/>
  <c r="M179" i="21" s="1"/>
  <c r="M180" i="21" s="1"/>
  <c r="M181" i="21" s="1"/>
  <c r="K114" i="21"/>
  <c r="D152" i="21" s="1"/>
  <c r="D153" i="21" s="1"/>
  <c r="D154" i="21" s="1"/>
  <c r="D155" i="21" s="1"/>
  <c r="D156" i="21" s="1"/>
  <c r="D157" i="21" s="1"/>
  <c r="D158" i="21" s="1"/>
  <c r="D159" i="21" s="1"/>
  <c r="D160" i="21" s="1"/>
  <c r="D161" i="21" s="1"/>
  <c r="D162" i="21" s="1"/>
  <c r="D163" i="21" s="1"/>
  <c r="D164" i="21" s="1"/>
  <c r="D165" i="21" s="1"/>
  <c r="D166" i="21" s="1"/>
  <c r="D167" i="21" s="1"/>
  <c r="D168" i="21" s="1"/>
  <c r="D169" i="21" s="1"/>
  <c r="D170" i="21" s="1"/>
  <c r="D171" i="21" s="1"/>
  <c r="D172" i="21" s="1"/>
  <c r="D173" i="21" s="1"/>
  <c r="D174" i="21" s="1"/>
  <c r="D175" i="21" s="1"/>
  <c r="D176" i="21" s="1"/>
  <c r="D177" i="21" s="1"/>
  <c r="D178" i="21" s="1"/>
  <c r="D179" i="21" s="1"/>
  <c r="D180" i="21" s="1"/>
  <c r="D181" i="21" s="1"/>
  <c r="H114" i="21"/>
  <c r="S119" i="21" s="1"/>
  <c r="S120" i="21" s="1"/>
  <c r="S121" i="21" s="1"/>
  <c r="S122" i="21" s="1"/>
  <c r="S123" i="21" s="1"/>
  <c r="S124" i="21" s="1"/>
  <c r="S125" i="21" s="1"/>
  <c r="S126" i="21" s="1"/>
  <c r="S127" i="21" s="1"/>
  <c r="S128" i="21" s="1"/>
  <c r="S129" i="21" s="1"/>
  <c r="S130" i="21" s="1"/>
  <c r="S131" i="21" s="1"/>
  <c r="S132" i="21" s="1"/>
  <c r="S133" i="21" s="1"/>
  <c r="S134" i="21" s="1"/>
  <c r="S135" i="21" s="1"/>
  <c r="S136" i="21" s="1"/>
  <c r="S137" i="21" s="1"/>
  <c r="S138" i="21" s="1"/>
  <c r="S139" i="21" s="1"/>
  <c r="S140" i="21" s="1"/>
  <c r="S141" i="21" s="1"/>
  <c r="S142" i="21" s="1"/>
  <c r="S143" i="21" s="1"/>
  <c r="S144" i="21" s="1"/>
  <c r="S145" i="21" s="1"/>
  <c r="S146" i="21" s="1"/>
  <c r="S147" i="21" s="1"/>
  <c r="S148" i="21" s="1"/>
  <c r="G114" i="21"/>
  <c r="F114" i="21"/>
  <c r="J119" i="21" s="1"/>
  <c r="J120" i="21" s="1"/>
  <c r="J121" i="21" s="1"/>
  <c r="J122" i="21" s="1"/>
  <c r="J123" i="21" s="1"/>
  <c r="J124" i="21" s="1"/>
  <c r="J125" i="21" s="1"/>
  <c r="J126" i="21" s="1"/>
  <c r="J127" i="21" s="1"/>
  <c r="J128" i="21" s="1"/>
  <c r="J129" i="21" s="1"/>
  <c r="J130" i="21" s="1"/>
  <c r="J131" i="21" s="1"/>
  <c r="J132" i="21" s="1"/>
  <c r="J133" i="21" s="1"/>
  <c r="J134" i="21" s="1"/>
  <c r="J135" i="21" s="1"/>
  <c r="J136" i="21" s="1"/>
  <c r="J137" i="21" s="1"/>
  <c r="J138" i="21" s="1"/>
  <c r="J139" i="21" s="1"/>
  <c r="J140" i="21" s="1"/>
  <c r="J141" i="21" s="1"/>
  <c r="J142" i="21" s="1"/>
  <c r="J143" i="21" s="1"/>
  <c r="J144" i="21" s="1"/>
  <c r="J145" i="21" s="1"/>
  <c r="J146" i="21" s="1"/>
  <c r="J147" i="21" s="1"/>
  <c r="J148" i="21" s="1"/>
  <c r="J114" i="2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L114" i="21"/>
  <c r="L152" i="21" s="1"/>
  <c r="L153" i="21" s="1"/>
  <c r="L154" i="21" s="1"/>
  <c r="L155" i="21" s="1"/>
  <c r="L156" i="21" s="1"/>
  <c r="L157" i="21" s="1"/>
  <c r="L158" i="21" s="1"/>
  <c r="L159" i="21" s="1"/>
  <c r="L160" i="21" s="1"/>
  <c r="L161" i="21" s="1"/>
  <c r="L162" i="21" s="1"/>
  <c r="L163" i="21" s="1"/>
  <c r="L164" i="21" s="1"/>
  <c r="L165" i="21" s="1"/>
  <c r="L166" i="21" s="1"/>
  <c r="L167" i="21" s="1"/>
  <c r="L168" i="21" s="1"/>
  <c r="L169" i="21" s="1"/>
  <c r="L170" i="21" s="1"/>
  <c r="L171" i="21" s="1"/>
  <c r="L172" i="21" s="1"/>
  <c r="L173" i="21" s="1"/>
  <c r="L174" i="21" s="1"/>
  <c r="L175" i="21" s="1"/>
  <c r="L176" i="21" s="1"/>
  <c r="L177" i="21" s="1"/>
  <c r="L178" i="21" s="1"/>
  <c r="L179" i="21" s="1"/>
  <c r="L180" i="21" s="1"/>
  <c r="L181" i="21" s="1"/>
  <c r="D114" i="21"/>
  <c r="D197" i="21"/>
  <c r="I197" i="21"/>
  <c r="V201" i="21" s="1"/>
  <c r="J197" i="21"/>
  <c r="E234" i="21" s="1"/>
  <c r="M197" i="21"/>
  <c r="O234" i="21" s="1"/>
  <c r="E197" i="21"/>
  <c r="K201" i="21" s="1"/>
  <c r="G197" i="21"/>
  <c r="K197" i="21"/>
  <c r="F234" i="21" s="1"/>
  <c r="L197" i="21"/>
  <c r="N234" i="21" s="1"/>
  <c r="F197" i="21"/>
  <c r="L201" i="21" s="1"/>
  <c r="H197" i="21"/>
  <c r="U201" i="21" s="1"/>
  <c r="D278" i="21"/>
  <c r="L278" i="21"/>
  <c r="L316" i="21" s="1"/>
  <c r="L317" i="21" s="1"/>
  <c r="L318" i="21" s="1"/>
  <c r="L319" i="21" s="1"/>
  <c r="L320" i="21" s="1"/>
  <c r="L321" i="21" s="1"/>
  <c r="L322" i="21" s="1"/>
  <c r="L323" i="21" s="1"/>
  <c r="L324" i="21" s="1"/>
  <c r="L325" i="21" s="1"/>
  <c r="L326" i="21" s="1"/>
  <c r="L327" i="21" s="1"/>
  <c r="L328" i="21" s="1"/>
  <c r="L329" i="21" s="1"/>
  <c r="L330" i="21" s="1"/>
  <c r="L331" i="21" s="1"/>
  <c r="L332" i="21" s="1"/>
  <c r="L333" i="21" s="1"/>
  <c r="L334" i="21" s="1"/>
  <c r="L335" i="21" s="1"/>
  <c r="L336" i="21" s="1"/>
  <c r="L337" i="21" s="1"/>
  <c r="L338" i="21" s="1"/>
  <c r="L339" i="21" s="1"/>
  <c r="L340" i="21" s="1"/>
  <c r="L341" i="21" s="1"/>
  <c r="L342" i="21" s="1"/>
  <c r="L343" i="21" s="1"/>
  <c r="L344" i="21" s="1"/>
  <c r="L345" i="21" s="1"/>
  <c r="H278" i="21"/>
  <c r="S283" i="21" s="1"/>
  <c r="S284" i="21" s="1"/>
  <c r="S285" i="21" s="1"/>
  <c r="S286" i="21" s="1"/>
  <c r="S287" i="21" s="1"/>
  <c r="S288" i="21" s="1"/>
  <c r="S289" i="21" s="1"/>
  <c r="S290" i="21" s="1"/>
  <c r="S291" i="21" s="1"/>
  <c r="S292" i="21" s="1"/>
  <c r="S293" i="21" s="1"/>
  <c r="S294" i="21" s="1"/>
  <c r="S295" i="21" s="1"/>
  <c r="S296" i="21" s="1"/>
  <c r="S297" i="21" s="1"/>
  <c r="S298" i="21" s="1"/>
  <c r="S299" i="21" s="1"/>
  <c r="S300" i="21" s="1"/>
  <c r="S301" i="21" s="1"/>
  <c r="S302" i="21" s="1"/>
  <c r="S303" i="21" s="1"/>
  <c r="S304" i="21" s="1"/>
  <c r="S305" i="21" s="1"/>
  <c r="S306" i="21" s="1"/>
  <c r="S307" i="21" s="1"/>
  <c r="S308" i="21" s="1"/>
  <c r="S309" i="21" s="1"/>
  <c r="S310" i="21" s="1"/>
  <c r="S311" i="21" s="1"/>
  <c r="S312" i="21" s="1"/>
  <c r="G278" i="21"/>
  <c r="M278" i="21"/>
  <c r="M316" i="21" s="1"/>
  <c r="M317" i="21" s="1"/>
  <c r="M318" i="21" s="1"/>
  <c r="M319" i="21" s="1"/>
  <c r="M320" i="21" s="1"/>
  <c r="M321" i="21" s="1"/>
  <c r="M322" i="21" s="1"/>
  <c r="M323" i="21" s="1"/>
  <c r="M324" i="21" s="1"/>
  <c r="M325" i="21" s="1"/>
  <c r="M326" i="21" s="1"/>
  <c r="M327" i="21" s="1"/>
  <c r="M328" i="21" s="1"/>
  <c r="M329" i="21" s="1"/>
  <c r="M330" i="21" s="1"/>
  <c r="M331" i="21" s="1"/>
  <c r="M332" i="21" s="1"/>
  <c r="M333" i="21" s="1"/>
  <c r="M334" i="21" s="1"/>
  <c r="M335" i="21" s="1"/>
  <c r="M336" i="21" s="1"/>
  <c r="M337" i="21" s="1"/>
  <c r="M338" i="21" s="1"/>
  <c r="M339" i="21" s="1"/>
  <c r="M340" i="21" s="1"/>
  <c r="M341" i="21" s="1"/>
  <c r="M342" i="21" s="1"/>
  <c r="M343" i="21" s="1"/>
  <c r="M344" i="21" s="1"/>
  <c r="M345" i="21" s="1"/>
  <c r="F278" i="21"/>
  <c r="J283" i="21" s="1"/>
  <c r="J284" i="21" s="1"/>
  <c r="J285" i="21" s="1"/>
  <c r="J286" i="21" s="1"/>
  <c r="J287" i="21" s="1"/>
  <c r="J288" i="21" s="1"/>
  <c r="J289" i="21" s="1"/>
  <c r="J290" i="21" s="1"/>
  <c r="J291" i="21" s="1"/>
  <c r="J292" i="21" s="1"/>
  <c r="J293" i="21" s="1"/>
  <c r="J294" i="21" s="1"/>
  <c r="J295" i="21" s="1"/>
  <c r="J296" i="21" s="1"/>
  <c r="J297" i="21" s="1"/>
  <c r="J298" i="21" s="1"/>
  <c r="J299" i="21" s="1"/>
  <c r="J300" i="21" s="1"/>
  <c r="J301" i="21" s="1"/>
  <c r="J302" i="21" s="1"/>
  <c r="J303" i="21" s="1"/>
  <c r="J304" i="21" s="1"/>
  <c r="J305" i="21" s="1"/>
  <c r="J306" i="21" s="1"/>
  <c r="J307" i="21" s="1"/>
  <c r="J308" i="21" s="1"/>
  <c r="J309" i="21" s="1"/>
  <c r="J310" i="21" s="1"/>
  <c r="J311" i="21" s="1"/>
  <c r="J312" i="21" s="1"/>
  <c r="I278" i="21"/>
  <c r="T283" i="21" s="1"/>
  <c r="T284" i="21" s="1"/>
  <c r="T285" i="21" s="1"/>
  <c r="T286" i="21" s="1"/>
  <c r="T287" i="21" s="1"/>
  <c r="T288" i="21" s="1"/>
  <c r="T289" i="21" s="1"/>
  <c r="T290" i="21" s="1"/>
  <c r="T291" i="21" s="1"/>
  <c r="T292" i="21" s="1"/>
  <c r="T293" i="21" s="1"/>
  <c r="T294" i="21" s="1"/>
  <c r="T295" i="21" s="1"/>
  <c r="T296" i="21" s="1"/>
  <c r="T297" i="21" s="1"/>
  <c r="T298" i="21" s="1"/>
  <c r="T299" i="21" s="1"/>
  <c r="T300" i="21" s="1"/>
  <c r="T301" i="21" s="1"/>
  <c r="T302" i="21" s="1"/>
  <c r="T303" i="21" s="1"/>
  <c r="T304" i="21" s="1"/>
  <c r="T305" i="21" s="1"/>
  <c r="T306" i="21" s="1"/>
  <c r="T307" i="21" s="1"/>
  <c r="T308" i="21" s="1"/>
  <c r="T309" i="21" s="1"/>
  <c r="T310" i="21" s="1"/>
  <c r="T311" i="21" s="1"/>
  <c r="T312" i="21" s="1"/>
  <c r="E278" i="21"/>
  <c r="I283" i="21" s="1"/>
  <c r="I284" i="21" s="1"/>
  <c r="I285" i="21" s="1"/>
  <c r="I286" i="21" s="1"/>
  <c r="I287" i="21" s="1"/>
  <c r="I288" i="21" s="1"/>
  <c r="I289" i="21" s="1"/>
  <c r="I290" i="21" s="1"/>
  <c r="I291" i="21" s="1"/>
  <c r="I292" i="21" s="1"/>
  <c r="I293" i="21" s="1"/>
  <c r="I294" i="21" s="1"/>
  <c r="I295" i="21" s="1"/>
  <c r="I296" i="21" s="1"/>
  <c r="I297" i="21" s="1"/>
  <c r="I298" i="21" s="1"/>
  <c r="I299" i="21" s="1"/>
  <c r="I300" i="21" s="1"/>
  <c r="I301" i="21" s="1"/>
  <c r="I302" i="21" s="1"/>
  <c r="I303" i="21" s="1"/>
  <c r="I304" i="21" s="1"/>
  <c r="I305" i="21" s="1"/>
  <c r="I306" i="21" s="1"/>
  <c r="I307" i="21" s="1"/>
  <c r="I308" i="21" s="1"/>
  <c r="I309" i="21" s="1"/>
  <c r="I310" i="21" s="1"/>
  <c r="I311" i="21" s="1"/>
  <c r="I312" i="21" s="1"/>
  <c r="K278" i="21"/>
  <c r="D316" i="21" s="1"/>
  <c r="D317" i="21" s="1"/>
  <c r="D318" i="21" s="1"/>
  <c r="D319" i="21" s="1"/>
  <c r="D320" i="21" s="1"/>
  <c r="D321" i="21" s="1"/>
  <c r="D322" i="21" s="1"/>
  <c r="D323" i="21" s="1"/>
  <c r="D324" i="21" s="1"/>
  <c r="D325" i="21" s="1"/>
  <c r="D326" i="21" s="1"/>
  <c r="D327" i="21" s="1"/>
  <c r="D328" i="21" s="1"/>
  <c r="D329" i="21" s="1"/>
  <c r="D330" i="21" s="1"/>
  <c r="D331" i="21" s="1"/>
  <c r="D332" i="21" s="1"/>
  <c r="D333" i="21" s="1"/>
  <c r="D334" i="21" s="1"/>
  <c r="D335" i="21" s="1"/>
  <c r="D336" i="21" s="1"/>
  <c r="D337" i="21" s="1"/>
  <c r="D338" i="21" s="1"/>
  <c r="D339" i="21" s="1"/>
  <c r="D340" i="21" s="1"/>
  <c r="D341" i="21" s="1"/>
  <c r="D342" i="21" s="1"/>
  <c r="D343" i="21" s="1"/>
  <c r="D344" i="21" s="1"/>
  <c r="D345" i="21" s="1"/>
  <c r="J278" i="21"/>
  <c r="C316" i="21" s="1"/>
  <c r="C317" i="21" s="1"/>
  <c r="C318" i="21" s="1"/>
  <c r="C319" i="21" s="1"/>
  <c r="C320" i="21" s="1"/>
  <c r="C321" i="21" s="1"/>
  <c r="C322" i="21" s="1"/>
  <c r="C323" i="21" s="1"/>
  <c r="C324" i="21" s="1"/>
  <c r="C325" i="21" s="1"/>
  <c r="C326" i="21" s="1"/>
  <c r="C327" i="21" s="1"/>
  <c r="C328" i="21" s="1"/>
  <c r="C329" i="21" s="1"/>
  <c r="C330" i="21" s="1"/>
  <c r="C331" i="21" s="1"/>
  <c r="C332" i="21" s="1"/>
  <c r="C333" i="21" s="1"/>
  <c r="C334" i="21" s="1"/>
  <c r="C335" i="21" s="1"/>
  <c r="C336" i="21" s="1"/>
  <c r="C337" i="21" s="1"/>
  <c r="C338" i="21" s="1"/>
  <c r="C339" i="21" s="1"/>
  <c r="C340" i="21" s="1"/>
  <c r="C341" i="21" s="1"/>
  <c r="C342" i="21" s="1"/>
  <c r="C343" i="21" s="1"/>
  <c r="C344" i="21" s="1"/>
  <c r="C345" i="21" s="1"/>
  <c r="F33" i="21"/>
  <c r="L37" i="21" s="1"/>
  <c r="L33" i="21"/>
  <c r="N70" i="21" s="1"/>
  <c r="K33" i="21"/>
  <c r="F70" i="21" s="1"/>
  <c r="E33" i="21"/>
  <c r="K37" i="21" s="1"/>
  <c r="M33" i="21"/>
  <c r="O70" i="21" s="1"/>
  <c r="D33" i="21"/>
  <c r="J33" i="21"/>
  <c r="E70" i="21" s="1"/>
  <c r="G33" i="21"/>
  <c r="H33" i="21"/>
  <c r="U37" i="21" s="1"/>
  <c r="I33" i="21"/>
  <c r="V37" i="21" s="1"/>
  <c r="D196" i="21"/>
  <c r="E196" i="21"/>
  <c r="I201" i="21" s="1"/>
  <c r="I202" i="21" s="1"/>
  <c r="I203" i="21" s="1"/>
  <c r="I204" i="21" s="1"/>
  <c r="I205" i="21" s="1"/>
  <c r="I206" i="21" s="1"/>
  <c r="I207" i="21" s="1"/>
  <c r="I208" i="21" s="1"/>
  <c r="I209" i="21" s="1"/>
  <c r="I210" i="21" s="1"/>
  <c r="I211" i="21" s="1"/>
  <c r="I212" i="21" s="1"/>
  <c r="I213" i="21" s="1"/>
  <c r="I214" i="21" s="1"/>
  <c r="I215" i="21" s="1"/>
  <c r="I216" i="21" s="1"/>
  <c r="I217" i="21" s="1"/>
  <c r="I218" i="21" s="1"/>
  <c r="I219" i="21" s="1"/>
  <c r="I220" i="21" s="1"/>
  <c r="I221" i="21" s="1"/>
  <c r="I222" i="21" s="1"/>
  <c r="I223" i="21" s="1"/>
  <c r="I224" i="21" s="1"/>
  <c r="I225" i="21" s="1"/>
  <c r="I226" i="21" s="1"/>
  <c r="I227" i="21" s="1"/>
  <c r="I228" i="21" s="1"/>
  <c r="I229" i="21" s="1"/>
  <c r="I230" i="21" s="1"/>
  <c r="L196" i="21"/>
  <c r="L234" i="21" s="1"/>
  <c r="L235" i="21" s="1"/>
  <c r="L236" i="21" s="1"/>
  <c r="L237" i="21" s="1"/>
  <c r="L238" i="21" s="1"/>
  <c r="L239" i="21" s="1"/>
  <c r="L240" i="21" s="1"/>
  <c r="L241" i="21" s="1"/>
  <c r="L242" i="21" s="1"/>
  <c r="L243" i="21" s="1"/>
  <c r="L244" i="21" s="1"/>
  <c r="L245" i="21" s="1"/>
  <c r="L246" i="21" s="1"/>
  <c r="L247" i="21" s="1"/>
  <c r="L248" i="21" s="1"/>
  <c r="L249" i="21" s="1"/>
  <c r="L250" i="21" s="1"/>
  <c r="L251" i="21" s="1"/>
  <c r="L252" i="21" s="1"/>
  <c r="L253" i="21" s="1"/>
  <c r="L254" i="21" s="1"/>
  <c r="L255" i="21" s="1"/>
  <c r="L256" i="21" s="1"/>
  <c r="L257" i="21" s="1"/>
  <c r="L258" i="21" s="1"/>
  <c r="L259" i="21" s="1"/>
  <c r="L260" i="21" s="1"/>
  <c r="L261" i="21" s="1"/>
  <c r="L262" i="21" s="1"/>
  <c r="L263" i="21" s="1"/>
  <c r="K196" i="21"/>
  <c r="D234" i="21" s="1"/>
  <c r="D235" i="21" s="1"/>
  <c r="D236" i="21" s="1"/>
  <c r="D237" i="21" s="1"/>
  <c r="D238" i="21" s="1"/>
  <c r="D239" i="21" s="1"/>
  <c r="D240" i="21" s="1"/>
  <c r="D241" i="21" s="1"/>
  <c r="D242" i="21" s="1"/>
  <c r="D243" i="21" s="1"/>
  <c r="D244" i="21" s="1"/>
  <c r="D245" i="21" s="1"/>
  <c r="D246" i="21" s="1"/>
  <c r="D247" i="21" s="1"/>
  <c r="D248" i="21" s="1"/>
  <c r="D249" i="21" s="1"/>
  <c r="D250" i="21" s="1"/>
  <c r="D251" i="21" s="1"/>
  <c r="D252" i="21" s="1"/>
  <c r="D253" i="21" s="1"/>
  <c r="D254" i="21" s="1"/>
  <c r="D255" i="21" s="1"/>
  <c r="D256" i="21" s="1"/>
  <c r="D257" i="21" s="1"/>
  <c r="D258" i="21" s="1"/>
  <c r="D259" i="21" s="1"/>
  <c r="D260" i="21" s="1"/>
  <c r="D261" i="21" s="1"/>
  <c r="D262" i="21" s="1"/>
  <c r="D263" i="21" s="1"/>
  <c r="H196" i="21"/>
  <c r="S201" i="21" s="1"/>
  <c r="S202" i="21" s="1"/>
  <c r="S203" i="21" s="1"/>
  <c r="S204" i="21" s="1"/>
  <c r="S205" i="21" s="1"/>
  <c r="S206" i="21" s="1"/>
  <c r="S207" i="21" s="1"/>
  <c r="S208" i="21" s="1"/>
  <c r="S209" i="21" s="1"/>
  <c r="S210" i="21" s="1"/>
  <c r="S211" i="21" s="1"/>
  <c r="S212" i="21" s="1"/>
  <c r="S213" i="21" s="1"/>
  <c r="S214" i="21" s="1"/>
  <c r="S215" i="21" s="1"/>
  <c r="S216" i="21" s="1"/>
  <c r="S217" i="21" s="1"/>
  <c r="S218" i="21" s="1"/>
  <c r="S219" i="21" s="1"/>
  <c r="S220" i="21" s="1"/>
  <c r="S221" i="21" s="1"/>
  <c r="S222" i="21" s="1"/>
  <c r="S223" i="21" s="1"/>
  <c r="S224" i="21" s="1"/>
  <c r="S225" i="21" s="1"/>
  <c r="S226" i="21" s="1"/>
  <c r="S227" i="21" s="1"/>
  <c r="S228" i="21" s="1"/>
  <c r="S229" i="21" s="1"/>
  <c r="S230" i="21" s="1"/>
  <c r="F196" i="21"/>
  <c r="J201" i="21" s="1"/>
  <c r="J202" i="21" s="1"/>
  <c r="J203" i="21" s="1"/>
  <c r="J204" i="21" s="1"/>
  <c r="J205" i="21" s="1"/>
  <c r="J206" i="21" s="1"/>
  <c r="J207" i="21" s="1"/>
  <c r="J208" i="21" s="1"/>
  <c r="J209" i="21" s="1"/>
  <c r="J210" i="21" s="1"/>
  <c r="J211" i="21" s="1"/>
  <c r="J212" i="21" s="1"/>
  <c r="J213" i="21" s="1"/>
  <c r="J214" i="21" s="1"/>
  <c r="J215" i="21" s="1"/>
  <c r="J216" i="21" s="1"/>
  <c r="J217" i="21" s="1"/>
  <c r="J218" i="21" s="1"/>
  <c r="J219" i="21" s="1"/>
  <c r="J220" i="21" s="1"/>
  <c r="J221" i="21" s="1"/>
  <c r="J222" i="21" s="1"/>
  <c r="J223" i="21" s="1"/>
  <c r="J224" i="21" s="1"/>
  <c r="J225" i="21" s="1"/>
  <c r="J226" i="21" s="1"/>
  <c r="J227" i="21" s="1"/>
  <c r="J228" i="21" s="1"/>
  <c r="J229" i="21" s="1"/>
  <c r="J230" i="21" s="1"/>
  <c r="M196" i="21"/>
  <c r="M234" i="21" s="1"/>
  <c r="M235" i="21" s="1"/>
  <c r="M236" i="21" s="1"/>
  <c r="M237" i="21" s="1"/>
  <c r="M238" i="21" s="1"/>
  <c r="M239" i="21" s="1"/>
  <c r="M240" i="21" s="1"/>
  <c r="M241" i="21" s="1"/>
  <c r="M242" i="21" s="1"/>
  <c r="M243" i="21" s="1"/>
  <c r="M244" i="21" s="1"/>
  <c r="M245" i="21" s="1"/>
  <c r="M246" i="21" s="1"/>
  <c r="M247" i="21" s="1"/>
  <c r="M248" i="21" s="1"/>
  <c r="M249" i="21" s="1"/>
  <c r="M250" i="21" s="1"/>
  <c r="M251" i="21" s="1"/>
  <c r="M252" i="21" s="1"/>
  <c r="M253" i="21" s="1"/>
  <c r="M254" i="21" s="1"/>
  <c r="M255" i="21" s="1"/>
  <c r="M256" i="21" s="1"/>
  <c r="M257" i="21" s="1"/>
  <c r="M258" i="21" s="1"/>
  <c r="M259" i="21" s="1"/>
  <c r="M260" i="21" s="1"/>
  <c r="M261" i="21" s="1"/>
  <c r="M262" i="21" s="1"/>
  <c r="M263" i="21" s="1"/>
  <c r="I196" i="21"/>
  <c r="T201" i="21" s="1"/>
  <c r="T202" i="21" s="1"/>
  <c r="T203" i="21" s="1"/>
  <c r="T204" i="21" s="1"/>
  <c r="T205" i="21" s="1"/>
  <c r="T206" i="21" s="1"/>
  <c r="T207" i="21" s="1"/>
  <c r="T208" i="21" s="1"/>
  <c r="T209" i="21" s="1"/>
  <c r="T210" i="21" s="1"/>
  <c r="T211" i="21" s="1"/>
  <c r="T212" i="21" s="1"/>
  <c r="T213" i="21" s="1"/>
  <c r="T214" i="21" s="1"/>
  <c r="T215" i="21" s="1"/>
  <c r="T216" i="21" s="1"/>
  <c r="T217" i="21" s="1"/>
  <c r="T218" i="21" s="1"/>
  <c r="T219" i="21" s="1"/>
  <c r="T220" i="21" s="1"/>
  <c r="T221" i="21" s="1"/>
  <c r="T222" i="21" s="1"/>
  <c r="T223" i="21" s="1"/>
  <c r="T224" i="21" s="1"/>
  <c r="T225" i="21" s="1"/>
  <c r="T226" i="21" s="1"/>
  <c r="T227" i="21" s="1"/>
  <c r="T228" i="21" s="1"/>
  <c r="T229" i="21" s="1"/>
  <c r="T230" i="21" s="1"/>
  <c r="G196" i="21"/>
  <c r="J196" i="2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253" i="21" s="1"/>
  <c r="C254" i="21" s="1"/>
  <c r="C255" i="21" s="1"/>
  <c r="C256" i="21" s="1"/>
  <c r="C257" i="21" s="1"/>
  <c r="C258" i="21" s="1"/>
  <c r="C259" i="21" s="1"/>
  <c r="C260" i="21" s="1"/>
  <c r="C261" i="21" s="1"/>
  <c r="C262" i="21" s="1"/>
  <c r="C263" i="21" s="1"/>
  <c r="E279" i="21"/>
  <c r="K283" i="21" s="1"/>
  <c r="H279" i="21"/>
  <c r="U283" i="21" s="1"/>
  <c r="G279" i="21"/>
  <c r="M279" i="21"/>
  <c r="O316" i="21" s="1"/>
  <c r="L279" i="21"/>
  <c r="N316" i="21" s="1"/>
  <c r="J279" i="21"/>
  <c r="E316" i="21" s="1"/>
  <c r="I279" i="21"/>
  <c r="V283" i="21" s="1"/>
  <c r="D279" i="21"/>
  <c r="F279" i="21"/>
  <c r="L283" i="21" s="1"/>
  <c r="K279" i="21"/>
  <c r="F316" i="21" s="1"/>
  <c r="E32" i="2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M32" i="2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M84" i="21" s="1"/>
  <c r="M85" i="21" s="1"/>
  <c r="M86" i="21" s="1"/>
  <c r="M87" i="21" s="1"/>
  <c r="M88" i="21" s="1"/>
  <c r="M89" i="21" s="1"/>
  <c r="M90" i="21" s="1"/>
  <c r="M91" i="21" s="1"/>
  <c r="M92" i="21" s="1"/>
  <c r="M93" i="21" s="1"/>
  <c r="M94" i="21" s="1"/>
  <c r="M95" i="21" s="1"/>
  <c r="M96" i="21" s="1"/>
  <c r="M97" i="21" s="1"/>
  <c r="M98" i="21" s="1"/>
  <c r="M99" i="21" s="1"/>
  <c r="G32" i="21"/>
  <c r="D32" i="21"/>
  <c r="L32" i="2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L84" i="21" s="1"/>
  <c r="L85" i="21" s="1"/>
  <c r="L86" i="21" s="1"/>
  <c r="L87" i="21" s="1"/>
  <c r="L88" i="21" s="1"/>
  <c r="L89" i="21" s="1"/>
  <c r="L90" i="21" s="1"/>
  <c r="L91" i="21" s="1"/>
  <c r="L92" i="21" s="1"/>
  <c r="L93" i="21" s="1"/>
  <c r="L94" i="21" s="1"/>
  <c r="L95" i="21" s="1"/>
  <c r="L96" i="21" s="1"/>
  <c r="L97" i="21" s="1"/>
  <c r="L98" i="21" s="1"/>
  <c r="L99" i="21" s="1"/>
  <c r="J32" i="2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I32" i="2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H32" i="2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F32" i="2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K32" i="2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V341" i="21"/>
  <c r="P308" i="21"/>
  <c r="V259" i="21"/>
  <c r="P226" i="21"/>
  <c r="Q226" i="21" s="1"/>
  <c r="V177" i="21"/>
  <c r="P144" i="21"/>
  <c r="V95" i="21"/>
  <c r="P62" i="21"/>
  <c r="Q62" i="21" s="1"/>
  <c r="B203" i="21"/>
  <c r="B121" i="21"/>
  <c r="B39" i="21"/>
  <c r="B285" i="21"/>
  <c r="Q143" i="21"/>
  <c r="Q307" i="21"/>
  <c r="Q225" i="21"/>
  <c r="E309" i="21"/>
  <c r="E63" i="21"/>
  <c r="E227" i="21"/>
  <c r="E145" i="21"/>
  <c r="D122" i="11"/>
  <c r="D122" i="26"/>
  <c r="D79" i="11"/>
  <c r="D79" i="26"/>
  <c r="D36" i="11"/>
  <c r="D36" i="26"/>
  <c r="AA308" i="21"/>
  <c r="AA226" i="21"/>
  <c r="AA144" i="21"/>
  <c r="AA62" i="21"/>
  <c r="D12" i="20"/>
  <c r="E12" i="20"/>
  <c r="D16" i="20"/>
  <c r="E16" i="20"/>
  <c r="D20" i="20"/>
  <c r="E20" i="20"/>
  <c r="D24" i="20"/>
  <c r="E24" i="20"/>
  <c r="D28" i="20"/>
  <c r="E28" i="20"/>
  <c r="D32" i="20"/>
  <c r="E32" i="20"/>
  <c r="D36" i="20"/>
  <c r="E36" i="20"/>
  <c r="E93" i="20"/>
  <c r="D93" i="20"/>
  <c r="E109" i="20"/>
  <c r="D109" i="20"/>
  <c r="E113" i="20"/>
  <c r="D113" i="20"/>
  <c r="J117" i="20"/>
  <c r="D117" i="20"/>
  <c r="J190" i="20"/>
  <c r="D190" i="20"/>
  <c r="E198" i="20"/>
  <c r="D198" i="20"/>
  <c r="E256" i="20"/>
  <c r="D256" i="20"/>
  <c r="E264" i="20"/>
  <c r="D264" i="20"/>
  <c r="J272" i="20"/>
  <c r="D272" i="20"/>
  <c r="E280" i="20"/>
  <c r="D280" i="20"/>
  <c r="J284" i="20"/>
  <c r="D284" i="20"/>
  <c r="D9" i="20"/>
  <c r="E9" i="20"/>
  <c r="D13" i="20"/>
  <c r="E13" i="20"/>
  <c r="D17" i="20"/>
  <c r="E17" i="20"/>
  <c r="D21" i="20"/>
  <c r="E21" i="20"/>
  <c r="D25" i="20"/>
  <c r="E25" i="20"/>
  <c r="D29" i="20"/>
  <c r="E29" i="20"/>
  <c r="D33" i="20"/>
  <c r="E33" i="20"/>
  <c r="D37" i="20"/>
  <c r="E37" i="20"/>
  <c r="E110" i="20"/>
  <c r="D110" i="20"/>
  <c r="K118" i="20"/>
  <c r="D118" i="20"/>
  <c r="E183" i="20"/>
  <c r="D183" i="20"/>
  <c r="E187" i="20"/>
  <c r="D187" i="20"/>
  <c r="E191" i="20"/>
  <c r="D191" i="20"/>
  <c r="E195" i="20"/>
  <c r="D195" i="20"/>
  <c r="E199" i="20"/>
  <c r="D199" i="20"/>
  <c r="E257" i="20"/>
  <c r="D257" i="20"/>
  <c r="E261" i="20"/>
  <c r="D261" i="20"/>
  <c r="J269" i="20"/>
  <c r="D269" i="20"/>
  <c r="D10" i="20"/>
  <c r="E10" i="20"/>
  <c r="D14" i="20"/>
  <c r="E14" i="20"/>
  <c r="D18" i="20"/>
  <c r="E18" i="20"/>
  <c r="D22" i="20"/>
  <c r="E22" i="20"/>
  <c r="D26" i="20"/>
  <c r="E26" i="20"/>
  <c r="D30" i="20"/>
  <c r="E30" i="20"/>
  <c r="D34" i="20"/>
  <c r="E34" i="20"/>
  <c r="D38" i="20"/>
  <c r="E38" i="20"/>
  <c r="J95" i="20"/>
  <c r="D95" i="20"/>
  <c r="E103" i="20"/>
  <c r="D103" i="20"/>
  <c r="J176" i="20"/>
  <c r="D176" i="20"/>
  <c r="L180" i="20"/>
  <c r="D180" i="20"/>
  <c r="J184" i="20"/>
  <c r="D184" i="20"/>
  <c r="J192" i="20"/>
  <c r="D192" i="20"/>
  <c r="E196" i="20"/>
  <c r="D196" i="20"/>
  <c r="E258" i="20"/>
  <c r="D258" i="20"/>
  <c r="L262" i="20"/>
  <c r="D262" i="20"/>
  <c r="D11" i="20"/>
  <c r="E11" i="20"/>
  <c r="D15" i="20"/>
  <c r="E15" i="20"/>
  <c r="D19" i="20"/>
  <c r="E19" i="20"/>
  <c r="D23" i="20"/>
  <c r="E23" i="20"/>
  <c r="D27" i="20"/>
  <c r="E27" i="20"/>
  <c r="D31" i="20"/>
  <c r="E31" i="20"/>
  <c r="D35" i="20"/>
  <c r="E35" i="20"/>
  <c r="E92" i="20"/>
  <c r="D92" i="20"/>
  <c r="E100" i="20"/>
  <c r="D100" i="20"/>
  <c r="K104" i="20"/>
  <c r="D104" i="20"/>
  <c r="E120" i="20"/>
  <c r="D120" i="20"/>
  <c r="E173" i="20"/>
  <c r="D173" i="20"/>
  <c r="E181" i="20"/>
  <c r="D181" i="20"/>
  <c r="E189" i="20"/>
  <c r="D189" i="20"/>
  <c r="E197" i="20"/>
  <c r="D197" i="20"/>
  <c r="E201" i="20"/>
  <c r="D201" i="20"/>
  <c r="L255" i="20"/>
  <c r="D255" i="20"/>
  <c r="E259" i="20"/>
  <c r="D259" i="20"/>
  <c r="E271" i="20"/>
  <c r="D271" i="20"/>
  <c r="K283" i="20"/>
  <c r="D283" i="20"/>
  <c r="H63" i="21"/>
  <c r="F62" i="21"/>
  <c r="G62" i="21" s="1"/>
  <c r="H145" i="21"/>
  <c r="F144" i="21"/>
  <c r="G144" i="21" s="1"/>
  <c r="H227" i="21"/>
  <c r="F226" i="21"/>
  <c r="G226" i="21" s="1"/>
  <c r="H309" i="21"/>
  <c r="F308" i="21"/>
  <c r="G308" i="21" s="1"/>
  <c r="F24" i="20"/>
  <c r="L28" i="20"/>
  <c r="L32" i="20"/>
  <c r="K9" i="20"/>
  <c r="J17" i="20"/>
  <c r="L25" i="20"/>
  <c r="J37" i="20"/>
  <c r="K14" i="20"/>
  <c r="K34" i="20"/>
  <c r="L15" i="20"/>
  <c r="K35" i="20"/>
  <c r="E91" i="20"/>
  <c r="A49" i="11"/>
  <c r="K37" i="20"/>
  <c r="K21" i="20"/>
  <c r="P337" i="20"/>
  <c r="S344" i="20"/>
  <c r="R344" i="20"/>
  <c r="T344" i="20" s="1"/>
  <c r="N344" i="20"/>
  <c r="P344" i="20" s="1"/>
  <c r="O344" i="20"/>
  <c r="L24" i="20"/>
  <c r="K28" i="20"/>
  <c r="K113" i="20"/>
  <c r="L345" i="20"/>
  <c r="J195" i="20"/>
  <c r="J280" i="20"/>
  <c r="L21" i="20"/>
  <c r="L29" i="20"/>
  <c r="L284" i="20"/>
  <c r="L195" i="20"/>
  <c r="K24" i="20"/>
  <c r="L93" i="20"/>
  <c r="K198" i="20"/>
  <c r="K13" i="20"/>
  <c r="L187" i="20"/>
  <c r="K10" i="20"/>
  <c r="K180" i="20"/>
  <c r="L257" i="20"/>
  <c r="H16" i="20"/>
  <c r="H26" i="20"/>
  <c r="H99" i="20"/>
  <c r="E99" i="20"/>
  <c r="L119" i="20"/>
  <c r="E119" i="20"/>
  <c r="G278" i="20"/>
  <c r="I278" i="20" s="1"/>
  <c r="E278" i="20"/>
  <c r="J99" i="20"/>
  <c r="L120" i="20"/>
  <c r="J201" i="20"/>
  <c r="L258" i="20"/>
  <c r="H14" i="20"/>
  <c r="H21" i="20"/>
  <c r="H28" i="20"/>
  <c r="H32" i="20"/>
  <c r="F97" i="20"/>
  <c r="E97" i="20"/>
  <c r="J101" i="20"/>
  <c r="E101" i="20"/>
  <c r="G105" i="20"/>
  <c r="E105" i="20"/>
  <c r="G117" i="20"/>
  <c r="I117" i="20" s="1"/>
  <c r="E117" i="20"/>
  <c r="G174" i="20"/>
  <c r="I174" i="20" s="1"/>
  <c r="E174" i="20"/>
  <c r="G178" i="20"/>
  <c r="I178" i="20" s="1"/>
  <c r="E178" i="20"/>
  <c r="G182" i="20"/>
  <c r="I182" i="20" s="1"/>
  <c r="E182" i="20"/>
  <c r="G186" i="20"/>
  <c r="I186" i="20" s="1"/>
  <c r="E186" i="20"/>
  <c r="G190" i="20"/>
  <c r="I190" i="20" s="1"/>
  <c r="E190" i="20"/>
  <c r="G194" i="20"/>
  <c r="I194" i="20" s="1"/>
  <c r="E194" i="20"/>
  <c r="G202" i="20"/>
  <c r="I202" i="20" s="1"/>
  <c r="E202" i="20"/>
  <c r="G255" i="20"/>
  <c r="I255" i="20" s="1"/>
  <c r="E255" i="20"/>
  <c r="G263" i="20"/>
  <c r="I263" i="20" s="1"/>
  <c r="E263" i="20"/>
  <c r="G267" i="20"/>
  <c r="I267" i="20" s="1"/>
  <c r="E267" i="20"/>
  <c r="G275" i="20"/>
  <c r="I275" i="20" s="1"/>
  <c r="E275" i="20"/>
  <c r="G279" i="20"/>
  <c r="I279" i="20" s="1"/>
  <c r="E279" i="20"/>
  <c r="G283" i="20"/>
  <c r="I283" i="20" s="1"/>
  <c r="E283" i="20"/>
  <c r="H12" i="20"/>
  <c r="H20" i="20"/>
  <c r="F23" i="20"/>
  <c r="H30" i="20"/>
  <c r="H34" i="20"/>
  <c r="H38" i="20"/>
  <c r="F95" i="20"/>
  <c r="E95" i="20"/>
  <c r="G107" i="20"/>
  <c r="I107" i="20" s="1"/>
  <c r="E107" i="20"/>
  <c r="G111" i="20"/>
  <c r="I111" i="20" s="1"/>
  <c r="E111" i="20"/>
  <c r="G115" i="20"/>
  <c r="I115" i="20" s="1"/>
  <c r="E115" i="20"/>
  <c r="G176" i="20"/>
  <c r="I176" i="20" s="1"/>
  <c r="E176" i="20"/>
  <c r="G180" i="20"/>
  <c r="I180" i="20" s="1"/>
  <c r="E180" i="20"/>
  <c r="G184" i="20"/>
  <c r="I184" i="20" s="1"/>
  <c r="E184" i="20"/>
  <c r="G188" i="20"/>
  <c r="I188" i="20" s="1"/>
  <c r="E188" i="20"/>
  <c r="G192" i="20"/>
  <c r="I192" i="20" s="1"/>
  <c r="E192" i="20"/>
  <c r="G200" i="20"/>
  <c r="I200" i="20" s="1"/>
  <c r="E200" i="20"/>
  <c r="G265" i="20"/>
  <c r="I265" i="20" s="1"/>
  <c r="E265" i="20"/>
  <c r="G269" i="20"/>
  <c r="I269" i="20" s="1"/>
  <c r="E269" i="20"/>
  <c r="G273" i="20"/>
  <c r="I273" i="20" s="1"/>
  <c r="E273" i="20"/>
  <c r="G277" i="20"/>
  <c r="I277" i="20" s="1"/>
  <c r="E277" i="20"/>
  <c r="G281" i="20"/>
  <c r="I281" i="20" s="1"/>
  <c r="E281" i="20"/>
  <c r="L95" i="20"/>
  <c r="K176" i="20"/>
  <c r="J180" i="20"/>
  <c r="L265" i="20"/>
  <c r="J281" i="20"/>
  <c r="F9" i="20"/>
  <c r="F17" i="20"/>
  <c r="H24" i="20"/>
  <c r="F35" i="20"/>
  <c r="K96" i="20"/>
  <c r="E96" i="20"/>
  <c r="F104" i="20"/>
  <c r="E104" i="20"/>
  <c r="L108" i="20"/>
  <c r="E108" i="20"/>
  <c r="G112" i="20"/>
  <c r="I112" i="20" s="1"/>
  <c r="E112" i="20"/>
  <c r="L116" i="20"/>
  <c r="E116" i="20"/>
  <c r="G177" i="20"/>
  <c r="I177" i="20" s="1"/>
  <c r="E177" i="20"/>
  <c r="G185" i="20"/>
  <c r="I185" i="20" s="1"/>
  <c r="E185" i="20"/>
  <c r="G193" i="20"/>
  <c r="I193" i="20" s="1"/>
  <c r="E193" i="20"/>
  <c r="G262" i="20"/>
  <c r="I262" i="20" s="1"/>
  <c r="E262" i="20"/>
  <c r="L266" i="20"/>
  <c r="E266" i="20"/>
  <c r="G270" i="20"/>
  <c r="I270" i="20" s="1"/>
  <c r="E270" i="20"/>
  <c r="G274" i="20"/>
  <c r="I274" i="20" s="1"/>
  <c r="E274" i="20"/>
  <c r="G282" i="20"/>
  <c r="I282" i="20" s="1"/>
  <c r="E282" i="20"/>
  <c r="J9" i="20"/>
  <c r="J13" i="20"/>
  <c r="L17" i="20"/>
  <c r="K20" i="20"/>
  <c r="L35" i="20"/>
  <c r="L9" i="20"/>
  <c r="K27" i="20"/>
  <c r="K115" i="20"/>
  <c r="L176" i="20"/>
  <c r="F11" i="20"/>
  <c r="F15" i="20"/>
  <c r="F19" i="20"/>
  <c r="H22" i="20"/>
  <c r="F25" i="20"/>
  <c r="K33" i="20"/>
  <c r="F37" i="20"/>
  <c r="G94" i="20"/>
  <c r="I94" i="20" s="1"/>
  <c r="E94" i="20"/>
  <c r="G98" i="20"/>
  <c r="I98" i="20" s="1"/>
  <c r="E98" i="20"/>
  <c r="L102" i="20"/>
  <c r="E102" i="20"/>
  <c r="F106" i="20"/>
  <c r="E106" i="20"/>
  <c r="F114" i="20"/>
  <c r="E114" i="20"/>
  <c r="G118" i="20"/>
  <c r="I118" i="20" s="1"/>
  <c r="E118" i="20"/>
  <c r="G175" i="20"/>
  <c r="I175" i="20" s="1"/>
  <c r="E175" i="20"/>
  <c r="J179" i="20"/>
  <c r="E179" i="20"/>
  <c r="H260" i="20"/>
  <c r="E260" i="20"/>
  <c r="G268" i="20"/>
  <c r="I268" i="20" s="1"/>
  <c r="E268" i="20"/>
  <c r="G272" i="20"/>
  <c r="I272" i="20" s="1"/>
  <c r="E272" i="20"/>
  <c r="G276" i="20"/>
  <c r="I276" i="20" s="1"/>
  <c r="E276" i="20"/>
  <c r="G284" i="20"/>
  <c r="I284" i="20" s="1"/>
  <c r="E284" i="20"/>
  <c r="L99" i="20"/>
  <c r="J107" i="20"/>
  <c r="J115" i="20"/>
  <c r="L190" i="20"/>
  <c r="F260" i="20"/>
  <c r="K23" i="20"/>
  <c r="J111" i="20"/>
  <c r="L115" i="20"/>
  <c r="J178" i="20"/>
  <c r="J200" i="20"/>
  <c r="J260" i="20"/>
  <c r="F94" i="20"/>
  <c r="L23" i="20"/>
  <c r="K99" i="20"/>
  <c r="K190" i="20"/>
  <c r="K278" i="20"/>
  <c r="J97" i="20"/>
  <c r="K185" i="20"/>
  <c r="J194" i="20"/>
  <c r="L272" i="20"/>
  <c r="K279" i="20"/>
  <c r="K11" i="20"/>
  <c r="L179" i="20"/>
  <c r="J182" i="20"/>
  <c r="K275" i="20"/>
  <c r="L279" i="20"/>
  <c r="K197" i="20"/>
  <c r="L11" i="20"/>
  <c r="K15" i="20"/>
  <c r="K19" i="20"/>
  <c r="J25" i="20"/>
  <c r="J105" i="20"/>
  <c r="K272" i="20"/>
  <c r="L275" i="20"/>
  <c r="H18" i="20"/>
  <c r="K18" i="20"/>
  <c r="F31" i="20"/>
  <c r="L31" i="20"/>
  <c r="H36" i="20"/>
  <c r="K36" i="20"/>
  <c r="F91" i="20"/>
  <c r="L91" i="20"/>
  <c r="G103" i="20"/>
  <c r="I103" i="20" s="1"/>
  <c r="L103" i="20"/>
  <c r="K110" i="20"/>
  <c r="F110" i="20"/>
  <c r="G196" i="20"/>
  <c r="I196" i="20" s="1"/>
  <c r="J196" i="20"/>
  <c r="G259" i="20"/>
  <c r="I259" i="20" s="1"/>
  <c r="L259" i="20"/>
  <c r="G261" i="20"/>
  <c r="I261" i="20" s="1"/>
  <c r="J261" i="20"/>
  <c r="G264" i="20"/>
  <c r="I264" i="20" s="1"/>
  <c r="J264" i="20"/>
  <c r="K31" i="20"/>
  <c r="K91" i="20"/>
  <c r="F13" i="20"/>
  <c r="L13" i="20"/>
  <c r="F29" i="20"/>
  <c r="J29" i="20"/>
  <c r="H29" i="20"/>
  <c r="F36" i="20"/>
  <c r="G92" i="20"/>
  <c r="I92" i="20" s="1"/>
  <c r="F92" i="20"/>
  <c r="L183" i="20"/>
  <c r="G183" i="20"/>
  <c r="I183" i="20" s="1"/>
  <c r="L191" i="20"/>
  <c r="G257" i="20"/>
  <c r="I257" i="20" s="1"/>
  <c r="J257" i="20"/>
  <c r="L19" i="20"/>
  <c r="J91" i="20"/>
  <c r="K103" i="20"/>
  <c r="J183" i="20"/>
  <c r="J191" i="20"/>
  <c r="H10" i="20"/>
  <c r="L10" i="20"/>
  <c r="H13" i="20"/>
  <c r="F16" i="20"/>
  <c r="F34" i="20"/>
  <c r="F93" i="20"/>
  <c r="J93" i="20"/>
  <c r="K93" i="20"/>
  <c r="G101" i="20"/>
  <c r="I101" i="20" s="1"/>
  <c r="K101" i="20"/>
  <c r="G119" i="20"/>
  <c r="I119" i="20" s="1"/>
  <c r="J119" i="20"/>
  <c r="K119" i="20"/>
  <c r="J187" i="20"/>
  <c r="F189" i="20"/>
  <c r="G198" i="20"/>
  <c r="I198" i="20" s="1"/>
  <c r="L198" i="20"/>
  <c r="G266" i="20"/>
  <c r="I266" i="20" s="1"/>
  <c r="K266" i="20"/>
  <c r="G280" i="20"/>
  <c r="I280" i="20" s="1"/>
  <c r="L280" i="20"/>
  <c r="K29" i="20"/>
  <c r="L36" i="20"/>
  <c r="L101" i="20"/>
  <c r="J103" i="20"/>
  <c r="F21" i="20"/>
  <c r="J21" i="20"/>
  <c r="F27" i="20"/>
  <c r="L27" i="20"/>
  <c r="F33" i="20"/>
  <c r="H33" i="20"/>
  <c r="L33" i="20"/>
  <c r="J33" i="20"/>
  <c r="G106" i="20"/>
  <c r="I106" i="20" s="1"/>
  <c r="K106" i="20"/>
  <c r="G109" i="20"/>
  <c r="I109" i="20" s="1"/>
  <c r="J109" i="20"/>
  <c r="G113" i="20"/>
  <c r="I113" i="20" s="1"/>
  <c r="L113" i="20"/>
  <c r="J113" i="20"/>
  <c r="K193" i="20"/>
  <c r="G271" i="20"/>
  <c r="I271" i="20" s="1"/>
  <c r="K17" i="20"/>
  <c r="K25" i="20"/>
  <c r="K32" i="20"/>
  <c r="L37" i="20"/>
  <c r="K95" i="20"/>
  <c r="L98" i="20"/>
  <c r="J186" i="20"/>
  <c r="J188" i="20"/>
  <c r="L199" i="20"/>
  <c r="J256" i="20"/>
  <c r="L283" i="20"/>
  <c r="H17" i="20"/>
  <c r="F20" i="20"/>
  <c r="H25" i="20"/>
  <c r="F28" i="20"/>
  <c r="F32" i="20"/>
  <c r="L14" i="20"/>
  <c r="L18" i="20"/>
  <c r="K22" i="20"/>
  <c r="L97" i="20"/>
  <c r="L105" i="20"/>
  <c r="L107" i="20"/>
  <c r="L109" i="20"/>
  <c r="L111" i="20"/>
  <c r="L117" i="20"/>
  <c r="B167" i="20"/>
  <c r="N200" i="20" s="1"/>
  <c r="L175" i="20"/>
  <c r="L184" i="20"/>
  <c r="L194" i="20"/>
  <c r="J199" i="20"/>
  <c r="L201" i="20"/>
  <c r="J265" i="20"/>
  <c r="J270" i="20"/>
  <c r="L276" i="20"/>
  <c r="H9" i="20"/>
  <c r="F38" i="20"/>
  <c r="G93" i="20"/>
  <c r="I93" i="20" s="1"/>
  <c r="F102" i="20"/>
  <c r="F112" i="20"/>
  <c r="F178" i="20"/>
  <c r="F182" i="20"/>
  <c r="G189" i="20"/>
  <c r="I189" i="20" s="1"/>
  <c r="F190" i="20"/>
  <c r="F201" i="20"/>
  <c r="G258" i="20"/>
  <c r="I258" i="20" s="1"/>
  <c r="F259" i="20"/>
  <c r="K12" i="20"/>
  <c r="L22" i="20"/>
  <c r="L112" i="20"/>
  <c r="K114" i="20"/>
  <c r="J175" i="20"/>
  <c r="J273" i="20"/>
  <c r="J276" i="20"/>
  <c r="F188" i="20"/>
  <c r="F193" i="20"/>
  <c r="F262" i="20"/>
  <c r="F268" i="20"/>
  <c r="F270" i="20"/>
  <c r="F276" i="20"/>
  <c r="F278" i="20"/>
  <c r="F279" i="20"/>
  <c r="K26" i="20"/>
  <c r="K30" i="20"/>
  <c r="K97" i="20"/>
  <c r="K105" i="20"/>
  <c r="K107" i="20"/>
  <c r="K109" i="20"/>
  <c r="K111" i="20"/>
  <c r="K117" i="20"/>
  <c r="K184" i="20"/>
  <c r="K194" i="20"/>
  <c r="K201" i="20"/>
  <c r="K258" i="20"/>
  <c r="L261" i="20"/>
  <c r="K262" i="20"/>
  <c r="L269" i="20"/>
  <c r="J277" i="20"/>
  <c r="H111" i="20"/>
  <c r="F261" i="20"/>
  <c r="H268" i="20"/>
  <c r="F269" i="20"/>
  <c r="H276" i="20"/>
  <c r="F277" i="20"/>
  <c r="F10" i="20"/>
  <c r="H11" i="20"/>
  <c r="F14" i="20"/>
  <c r="H15" i="20"/>
  <c r="F18" i="20"/>
  <c r="H19" i="20"/>
  <c r="F22" i="20"/>
  <c r="H23" i="20"/>
  <c r="F26" i="20"/>
  <c r="H27" i="20"/>
  <c r="F30" i="20"/>
  <c r="H31" i="20"/>
  <c r="H37" i="20"/>
  <c r="G104" i="20"/>
  <c r="I104" i="20" s="1"/>
  <c r="H105" i="20"/>
  <c r="H109" i="20"/>
  <c r="G114" i="20"/>
  <c r="I114" i="20" s="1"/>
  <c r="H115" i="20"/>
  <c r="F174" i="20"/>
  <c r="H176" i="20"/>
  <c r="F180" i="20"/>
  <c r="F186" i="20"/>
  <c r="F196" i="20"/>
  <c r="G197" i="20"/>
  <c r="I197" i="20" s="1"/>
  <c r="F198" i="20"/>
  <c r="H200" i="20"/>
  <c r="H202" i="20"/>
  <c r="H255" i="20"/>
  <c r="H257" i="20"/>
  <c r="H263" i="20"/>
  <c r="H264" i="20"/>
  <c r="F265" i="20"/>
  <c r="F266" i="20"/>
  <c r="H271" i="20"/>
  <c r="H272" i="20"/>
  <c r="F273" i="20"/>
  <c r="F274" i="20"/>
  <c r="H279" i="20"/>
  <c r="H280" i="20"/>
  <c r="F281" i="20"/>
  <c r="F282" i="20"/>
  <c r="H103" i="20"/>
  <c r="H113" i="20"/>
  <c r="H117" i="20"/>
  <c r="H174" i="20"/>
  <c r="H180" i="20"/>
  <c r="F184" i="20"/>
  <c r="F192" i="20"/>
  <c r="F194" i="20"/>
  <c r="H196" i="20"/>
  <c r="H198" i="20"/>
  <c r="H265" i="20"/>
  <c r="H266" i="20"/>
  <c r="F267" i="20"/>
  <c r="H273" i="20"/>
  <c r="H274" i="20"/>
  <c r="F275" i="20"/>
  <c r="H281" i="20"/>
  <c r="H282" i="20"/>
  <c r="F283" i="20"/>
  <c r="H284" i="20"/>
  <c r="F12" i="20"/>
  <c r="H184" i="20"/>
  <c r="H192" i="20"/>
  <c r="H194" i="20"/>
  <c r="H267" i="20"/>
  <c r="H275" i="20"/>
  <c r="H283" i="20"/>
  <c r="H35" i="20"/>
  <c r="H101" i="20"/>
  <c r="H107" i="20"/>
  <c r="H119" i="20"/>
  <c r="F176" i="20"/>
  <c r="H178" i="20"/>
  <c r="H182" i="20"/>
  <c r="H188" i="20"/>
  <c r="H190" i="20"/>
  <c r="F197" i="20"/>
  <c r="F200" i="20"/>
  <c r="G201" i="20"/>
  <c r="I201" i="20" s="1"/>
  <c r="F202" i="20"/>
  <c r="F255" i="20"/>
  <c r="F256" i="20"/>
  <c r="F257" i="20"/>
  <c r="H259" i="20"/>
  <c r="H261" i="20"/>
  <c r="H262" i="20"/>
  <c r="F263" i="20"/>
  <c r="F264" i="20"/>
  <c r="H269" i="20"/>
  <c r="H270" i="20"/>
  <c r="F271" i="20"/>
  <c r="F272" i="20"/>
  <c r="H277" i="20"/>
  <c r="H278" i="20"/>
  <c r="F280" i="20"/>
  <c r="G9" i="20"/>
  <c r="I9" i="20" s="1"/>
  <c r="G11" i="20"/>
  <c r="I11" i="20" s="1"/>
  <c r="G13" i="20"/>
  <c r="I13" i="20" s="1"/>
  <c r="G15" i="20"/>
  <c r="I15" i="20" s="1"/>
  <c r="G17" i="20"/>
  <c r="I17" i="20" s="1"/>
  <c r="G19" i="20"/>
  <c r="I19" i="20" s="1"/>
  <c r="G21" i="20"/>
  <c r="I21" i="20" s="1"/>
  <c r="G23" i="20"/>
  <c r="I23" i="20" s="1"/>
  <c r="G25" i="20"/>
  <c r="I25" i="20" s="1"/>
  <c r="G27" i="20"/>
  <c r="I27" i="20" s="1"/>
  <c r="G29" i="20"/>
  <c r="I29" i="20" s="1"/>
  <c r="G31" i="20"/>
  <c r="I31" i="20" s="1"/>
  <c r="G33" i="20"/>
  <c r="I33" i="20" s="1"/>
  <c r="G35" i="20"/>
  <c r="I35" i="20" s="1"/>
  <c r="G37" i="20"/>
  <c r="I37" i="20" s="1"/>
  <c r="G91" i="20"/>
  <c r="I91" i="20" s="1"/>
  <c r="H96" i="20"/>
  <c r="H97" i="20"/>
  <c r="H102" i="20"/>
  <c r="H110" i="20"/>
  <c r="F175" i="20"/>
  <c r="H175" i="20"/>
  <c r="F183" i="20"/>
  <c r="H183" i="20"/>
  <c r="H91" i="20"/>
  <c r="H98" i="20"/>
  <c r="G99" i="20"/>
  <c r="I99" i="20" s="1"/>
  <c r="F99" i="20"/>
  <c r="H100" i="20"/>
  <c r="H108" i="20"/>
  <c r="F116" i="20"/>
  <c r="H116" i="20"/>
  <c r="F120" i="20"/>
  <c r="H120" i="20"/>
  <c r="F173" i="20"/>
  <c r="H173" i="20"/>
  <c r="F181" i="20"/>
  <c r="H181" i="20"/>
  <c r="G10" i="20"/>
  <c r="I10" i="20" s="1"/>
  <c r="G12" i="20"/>
  <c r="I12" i="20" s="1"/>
  <c r="G14" i="20"/>
  <c r="I14" i="20" s="1"/>
  <c r="G16" i="20"/>
  <c r="I16" i="20" s="1"/>
  <c r="G18" i="20"/>
  <c r="I18" i="20" s="1"/>
  <c r="G20" i="20"/>
  <c r="I20" i="20" s="1"/>
  <c r="G22" i="20"/>
  <c r="I22" i="20" s="1"/>
  <c r="G24" i="20"/>
  <c r="I24" i="20" s="1"/>
  <c r="G26" i="20"/>
  <c r="I26" i="20" s="1"/>
  <c r="G28" i="20"/>
  <c r="I28" i="20" s="1"/>
  <c r="G30" i="20"/>
  <c r="I30" i="20" s="1"/>
  <c r="G32" i="20"/>
  <c r="I32" i="20" s="1"/>
  <c r="G34" i="20"/>
  <c r="I34" i="20" s="1"/>
  <c r="G36" i="20"/>
  <c r="I36" i="20" s="1"/>
  <c r="G38" i="20"/>
  <c r="I38" i="20" s="1"/>
  <c r="H92" i="20"/>
  <c r="H93" i="20"/>
  <c r="G95" i="20"/>
  <c r="I95" i="20" s="1"/>
  <c r="F96" i="20"/>
  <c r="F100" i="20"/>
  <c r="G102" i="20"/>
  <c r="I102" i="20" s="1"/>
  <c r="H106" i="20"/>
  <c r="F108" i="20"/>
  <c r="G110" i="20"/>
  <c r="I110" i="20" s="1"/>
  <c r="H114" i="20"/>
  <c r="G116" i="20"/>
  <c r="I116" i="20" s="1"/>
  <c r="G120" i="20"/>
  <c r="I120" i="20" s="1"/>
  <c r="G173" i="20"/>
  <c r="I173" i="20" s="1"/>
  <c r="F179" i="20"/>
  <c r="H179" i="20"/>
  <c r="G181" i="20"/>
  <c r="I181" i="20" s="1"/>
  <c r="H94" i="20"/>
  <c r="H95" i="20"/>
  <c r="G96" i="20"/>
  <c r="I96" i="20" s="1"/>
  <c r="G97" i="20"/>
  <c r="I97" i="20" s="1"/>
  <c r="F98" i="20"/>
  <c r="G100" i="20"/>
  <c r="I100" i="20" s="1"/>
  <c r="H104" i="20"/>
  <c r="G108" i="20"/>
  <c r="I108" i="20" s="1"/>
  <c r="H112" i="20"/>
  <c r="F118" i="20"/>
  <c r="H118" i="20"/>
  <c r="F177" i="20"/>
  <c r="H177" i="20"/>
  <c r="G179" i="20"/>
  <c r="I179" i="20" s="1"/>
  <c r="F185" i="20"/>
  <c r="H185" i="20"/>
  <c r="F101" i="20"/>
  <c r="F103" i="20"/>
  <c r="F105" i="20"/>
  <c r="F107" i="20"/>
  <c r="F109" i="20"/>
  <c r="F111" i="20"/>
  <c r="F113" i="20"/>
  <c r="F115" i="20"/>
  <c r="F117" i="20"/>
  <c r="F119" i="20"/>
  <c r="F187" i="20"/>
  <c r="H189" i="20"/>
  <c r="F191" i="20"/>
  <c r="H193" i="20"/>
  <c r="F195" i="20"/>
  <c r="H197" i="20"/>
  <c r="F199" i="20"/>
  <c r="H201" i="20"/>
  <c r="H258" i="20"/>
  <c r="H186" i="20"/>
  <c r="G187" i="20"/>
  <c r="I187" i="20" s="1"/>
  <c r="G191" i="20"/>
  <c r="I191" i="20" s="1"/>
  <c r="G195" i="20"/>
  <c r="I195" i="20" s="1"/>
  <c r="G199" i="20"/>
  <c r="I199" i="20" s="1"/>
  <c r="G256" i="20"/>
  <c r="I256" i="20" s="1"/>
  <c r="H187" i="20"/>
  <c r="H191" i="20"/>
  <c r="H195" i="20"/>
  <c r="H199" i="20"/>
  <c r="H256" i="20"/>
  <c r="F258" i="20"/>
  <c r="G260" i="20"/>
  <c r="I260" i="20" s="1"/>
  <c r="F284" i="20"/>
  <c r="J38" i="20"/>
  <c r="L38" i="20"/>
  <c r="J26" i="20"/>
  <c r="L26" i="20"/>
  <c r="J16" i="20"/>
  <c r="L16" i="20"/>
  <c r="J12" i="20"/>
  <c r="L12" i="20"/>
  <c r="K16" i="20"/>
  <c r="J20" i="20"/>
  <c r="L20" i="20"/>
  <c r="J30" i="20"/>
  <c r="L30" i="20"/>
  <c r="K38" i="20"/>
  <c r="J34" i="20"/>
  <c r="L34" i="20"/>
  <c r="J100" i="20"/>
  <c r="L100" i="20"/>
  <c r="L174" i="20"/>
  <c r="K174" i="20"/>
  <c r="J174" i="20"/>
  <c r="J10" i="20"/>
  <c r="J14" i="20"/>
  <c r="J18" i="20"/>
  <c r="J22" i="20"/>
  <c r="J24" i="20"/>
  <c r="J28" i="20"/>
  <c r="J32" i="20"/>
  <c r="J36" i="20"/>
  <c r="J92" i="20"/>
  <c r="L92" i="20"/>
  <c r="K92" i="20"/>
  <c r="L94" i="20"/>
  <c r="J94" i="20"/>
  <c r="K94" i="20"/>
  <c r="J106" i="20"/>
  <c r="L106" i="20"/>
  <c r="J110" i="20"/>
  <c r="L110" i="20"/>
  <c r="J114" i="20"/>
  <c r="L114" i="20"/>
  <c r="J118" i="20"/>
  <c r="L118" i="20"/>
  <c r="J181" i="20"/>
  <c r="L181" i="20"/>
  <c r="K181" i="20"/>
  <c r="B3" i="20"/>
  <c r="N23" i="20" s="1"/>
  <c r="N79" i="20" s="1"/>
  <c r="J11" i="20"/>
  <c r="J15" i="20"/>
  <c r="J19" i="20"/>
  <c r="J23" i="20"/>
  <c r="J27" i="20"/>
  <c r="J31" i="20"/>
  <c r="J35" i="20"/>
  <c r="B85" i="20"/>
  <c r="J96" i="20"/>
  <c r="L96" i="20"/>
  <c r="K100" i="20"/>
  <c r="J104" i="20"/>
  <c r="L104" i="20"/>
  <c r="J173" i="20"/>
  <c r="L173" i="20"/>
  <c r="K173" i="20"/>
  <c r="J189" i="20"/>
  <c r="L189" i="20"/>
  <c r="K189" i="20"/>
  <c r="J98" i="20"/>
  <c r="J102" i="20"/>
  <c r="I105" i="20"/>
  <c r="J108" i="20"/>
  <c r="J112" i="20"/>
  <c r="J116" i="20"/>
  <c r="J120" i="20"/>
  <c r="J177" i="20"/>
  <c r="K177" i="20"/>
  <c r="K98" i="20"/>
  <c r="K102" i="20"/>
  <c r="K108" i="20"/>
  <c r="K112" i="20"/>
  <c r="K116" i="20"/>
  <c r="K120" i="20"/>
  <c r="L177" i="20"/>
  <c r="J185" i="20"/>
  <c r="L185" i="20"/>
  <c r="J197" i="20"/>
  <c r="L197" i="20"/>
  <c r="J193" i="20"/>
  <c r="L193" i="20"/>
  <c r="K178" i="20"/>
  <c r="K182" i="20"/>
  <c r="K186" i="20"/>
  <c r="K188" i="20"/>
  <c r="K192" i="20"/>
  <c r="K196" i="20"/>
  <c r="K200" i="20"/>
  <c r="L202" i="20"/>
  <c r="L268" i="20"/>
  <c r="J268" i="20"/>
  <c r="J274" i="20"/>
  <c r="L274" i="20"/>
  <c r="K274" i="20"/>
  <c r="K175" i="20"/>
  <c r="L178" i="20"/>
  <c r="K179" i="20"/>
  <c r="L182" i="20"/>
  <c r="K183" i="20"/>
  <c r="L186" i="20"/>
  <c r="K187" i="20"/>
  <c r="L188" i="20"/>
  <c r="K191" i="20"/>
  <c r="L192" i="20"/>
  <c r="K195" i="20"/>
  <c r="L196" i="20"/>
  <c r="J198" i="20"/>
  <c r="K199" i="20"/>
  <c r="L200" i="20"/>
  <c r="J202" i="20"/>
  <c r="K268" i="20"/>
  <c r="K202" i="20"/>
  <c r="L264" i="20"/>
  <c r="K264" i="20"/>
  <c r="J267" i="20"/>
  <c r="K267" i="20"/>
  <c r="L270" i="20"/>
  <c r="K270" i="20"/>
  <c r="L256" i="20"/>
  <c r="K256" i="20"/>
  <c r="L260" i="20"/>
  <c r="K260" i="20"/>
  <c r="J263" i="20"/>
  <c r="K263" i="20"/>
  <c r="L267" i="20"/>
  <c r="K271" i="20"/>
  <c r="J271" i="20"/>
  <c r="L271" i="20"/>
  <c r="K282" i="20"/>
  <c r="J282" i="20"/>
  <c r="G254" i="20"/>
  <c r="H254" i="20" s="1"/>
  <c r="J255" i="20"/>
  <c r="B249" i="20"/>
  <c r="K255" i="20"/>
  <c r="J259" i="20"/>
  <c r="K259" i="20"/>
  <c r="L263" i="20"/>
  <c r="J278" i="20"/>
  <c r="L278" i="20"/>
  <c r="L282" i="20"/>
  <c r="K257" i="20"/>
  <c r="J258" i="20"/>
  <c r="K261" i="20"/>
  <c r="J262" i="20"/>
  <c r="K265" i="20"/>
  <c r="J266" i="20"/>
  <c r="K269" i="20"/>
  <c r="L273" i="20"/>
  <c r="K273" i="20"/>
  <c r="L277" i="20"/>
  <c r="K277" i="20"/>
  <c r="L281" i="20"/>
  <c r="K281" i="20"/>
  <c r="J275" i="20"/>
  <c r="K276" i="20"/>
  <c r="J279" i="20"/>
  <c r="K280" i="20"/>
  <c r="J283" i="20"/>
  <c r="K284" i="20"/>
  <c r="K38" i="21" l="1"/>
  <c r="M37" i="21"/>
  <c r="N235" i="21"/>
  <c r="P234" i="21"/>
  <c r="O235" i="21"/>
  <c r="Q234" i="21"/>
  <c r="U120" i="21"/>
  <c r="W119" i="21"/>
  <c r="V120" i="21"/>
  <c r="X119" i="21"/>
  <c r="O317" i="21"/>
  <c r="Q316" i="21"/>
  <c r="V284" i="21"/>
  <c r="X283" i="21"/>
  <c r="E71" i="21"/>
  <c r="G70" i="21"/>
  <c r="F71" i="21"/>
  <c r="H70" i="21"/>
  <c r="F235" i="21"/>
  <c r="H234" i="21"/>
  <c r="E235" i="21"/>
  <c r="G234" i="21"/>
  <c r="O153" i="21"/>
  <c r="Q152" i="21"/>
  <c r="AF221" i="22" s="1"/>
  <c r="AF518" i="22" s="1"/>
  <c r="K120" i="21"/>
  <c r="M119" i="21"/>
  <c r="F317" i="21"/>
  <c r="H316" i="21"/>
  <c r="E317" i="21"/>
  <c r="G316" i="21"/>
  <c r="U284" i="21"/>
  <c r="W283" i="21"/>
  <c r="V38" i="21"/>
  <c r="X37" i="21"/>
  <c r="N71" i="21"/>
  <c r="P70" i="21"/>
  <c r="U202" i="21"/>
  <c r="W201" i="21"/>
  <c r="V202" i="21"/>
  <c r="X201" i="21"/>
  <c r="L120" i="21"/>
  <c r="N119" i="21"/>
  <c r="F153" i="21"/>
  <c r="H152" i="21"/>
  <c r="E153" i="21"/>
  <c r="G152" i="21"/>
  <c r="L284" i="21"/>
  <c r="N283" i="21"/>
  <c r="N317" i="21"/>
  <c r="P316" i="21"/>
  <c r="K284" i="21"/>
  <c r="M283" i="21"/>
  <c r="U38" i="21"/>
  <c r="W37" i="21"/>
  <c r="O71" i="21"/>
  <c r="Q70" i="21"/>
  <c r="L38" i="21"/>
  <c r="N37" i="21"/>
  <c r="L202" i="21"/>
  <c r="N201" i="21"/>
  <c r="K202" i="21"/>
  <c r="M201" i="21"/>
  <c r="N153" i="21"/>
  <c r="P152" i="21"/>
  <c r="V342" i="21"/>
  <c r="P309" i="21"/>
  <c r="Q309" i="21" s="1"/>
  <c r="V260" i="21"/>
  <c r="P227" i="21"/>
  <c r="V178" i="21"/>
  <c r="P145" i="21"/>
  <c r="Q145" i="21" s="1"/>
  <c r="V96" i="21"/>
  <c r="P63" i="21"/>
  <c r="Q63" i="21" s="1"/>
  <c r="B286" i="21"/>
  <c r="B40" i="21"/>
  <c r="B204" i="21"/>
  <c r="B122" i="21"/>
  <c r="Q308" i="21"/>
  <c r="Q144" i="21"/>
  <c r="E64" i="21"/>
  <c r="E146" i="21"/>
  <c r="E310" i="21"/>
  <c r="E228" i="21"/>
  <c r="L59" i="20"/>
  <c r="F59" i="20"/>
  <c r="AA309" i="21"/>
  <c r="AA227" i="21"/>
  <c r="AA145" i="21"/>
  <c r="AA63" i="21"/>
  <c r="U200" i="20"/>
  <c r="V200" i="20"/>
  <c r="W200" i="20"/>
  <c r="X200" i="20"/>
  <c r="W23" i="20"/>
  <c r="V23" i="20"/>
  <c r="U23" i="20"/>
  <c r="S23" i="20"/>
  <c r="T23" i="20"/>
  <c r="H59" i="20"/>
  <c r="R23" i="20"/>
  <c r="Q23" i="20"/>
  <c r="F309" i="21"/>
  <c r="G309" i="21" s="1"/>
  <c r="H310" i="21"/>
  <c r="H228" i="21"/>
  <c r="F227" i="21"/>
  <c r="G227" i="21" s="1"/>
  <c r="H146" i="21"/>
  <c r="F145" i="21"/>
  <c r="G145" i="21" s="1"/>
  <c r="H64" i="21"/>
  <c r="F63" i="21"/>
  <c r="G63" i="21" s="1"/>
  <c r="P338" i="20"/>
  <c r="S345" i="20"/>
  <c r="O345" i="20"/>
  <c r="R345" i="20"/>
  <c r="T345" i="20" s="1"/>
  <c r="N345" i="20"/>
  <c r="P345" i="20" s="1"/>
  <c r="N177" i="20"/>
  <c r="L346" i="20"/>
  <c r="N175" i="20"/>
  <c r="N178" i="20"/>
  <c r="N184" i="20"/>
  <c r="N192" i="20"/>
  <c r="N187" i="20"/>
  <c r="N193" i="20"/>
  <c r="N199" i="20"/>
  <c r="N180" i="20"/>
  <c r="N189" i="20"/>
  <c r="N188" i="20"/>
  <c r="N195" i="20"/>
  <c r="R195" i="20" s="1"/>
  <c r="N198" i="20"/>
  <c r="N174" i="20"/>
  <c r="N179" i="20"/>
  <c r="N176" i="20"/>
  <c r="N191" i="20"/>
  <c r="N190" i="20"/>
  <c r="N181" i="20"/>
  <c r="N197" i="20"/>
  <c r="N182" i="20"/>
  <c r="N196" i="20"/>
  <c r="N173" i="20"/>
  <c r="N183" i="20"/>
  <c r="N202" i="20"/>
  <c r="N194" i="20"/>
  <c r="N185" i="20"/>
  <c r="N201" i="20"/>
  <c r="N186" i="20"/>
  <c r="M338" i="20"/>
  <c r="N284" i="20"/>
  <c r="N281" i="20"/>
  <c r="N277" i="20"/>
  <c r="N273" i="20"/>
  <c r="N282" i="20"/>
  <c r="N278" i="20"/>
  <c r="N274" i="20"/>
  <c r="N280" i="20"/>
  <c r="N276" i="20"/>
  <c r="N272" i="20"/>
  <c r="N270" i="20"/>
  <c r="N268" i="20"/>
  <c r="N264" i="20"/>
  <c r="N260" i="20"/>
  <c r="N256" i="20"/>
  <c r="N283" i="20"/>
  <c r="N271" i="20"/>
  <c r="N267" i="20"/>
  <c r="N263" i="20"/>
  <c r="N259" i="20"/>
  <c r="N255" i="20"/>
  <c r="N279" i="20"/>
  <c r="N262" i="20"/>
  <c r="N257" i="20"/>
  <c r="N266" i="20"/>
  <c r="N261" i="20"/>
  <c r="N265" i="20"/>
  <c r="N275" i="20"/>
  <c r="N258" i="20"/>
  <c r="N269" i="20"/>
  <c r="M340" i="20"/>
  <c r="M339" i="20"/>
  <c r="N37" i="20"/>
  <c r="N33" i="20"/>
  <c r="N29" i="20"/>
  <c r="N25" i="20"/>
  <c r="N21" i="20"/>
  <c r="N77" i="20" s="1"/>
  <c r="N17" i="20"/>
  <c r="N73" i="20" s="1"/>
  <c r="N13" i="20"/>
  <c r="N69" i="20" s="1"/>
  <c r="N9" i="20"/>
  <c r="N65" i="20" s="1"/>
  <c r="N38" i="20"/>
  <c r="N34" i="20"/>
  <c r="N30" i="20"/>
  <c r="N26" i="20"/>
  <c r="N20" i="20"/>
  <c r="N76" i="20" s="1"/>
  <c r="N16" i="20"/>
  <c r="N72" i="20" s="1"/>
  <c r="N12" i="20"/>
  <c r="N68" i="20" s="1"/>
  <c r="N35" i="20"/>
  <c r="N31" i="20"/>
  <c r="N27" i="20"/>
  <c r="N19" i="20"/>
  <c r="N75" i="20" s="1"/>
  <c r="N15" i="20"/>
  <c r="N71" i="20" s="1"/>
  <c r="N11" i="20"/>
  <c r="N67" i="20" s="1"/>
  <c r="N32" i="20"/>
  <c r="N18" i="20"/>
  <c r="N74" i="20" s="1"/>
  <c r="N28" i="20"/>
  <c r="N10" i="20"/>
  <c r="N66" i="20" s="1"/>
  <c r="N24" i="20"/>
  <c r="N22" i="20"/>
  <c r="N78" i="20" s="1"/>
  <c r="N14" i="20"/>
  <c r="N70" i="20" s="1"/>
  <c r="N36" i="20"/>
  <c r="J219" i="20"/>
  <c r="Q200" i="20"/>
  <c r="T200" i="20"/>
  <c r="S200" i="20"/>
  <c r="R200" i="20"/>
  <c r="N117" i="20"/>
  <c r="N113" i="20"/>
  <c r="N109" i="20"/>
  <c r="N105" i="20"/>
  <c r="N101" i="20"/>
  <c r="N97" i="20"/>
  <c r="N93" i="20"/>
  <c r="N118" i="20"/>
  <c r="N114" i="20"/>
  <c r="N110" i="20"/>
  <c r="N106" i="20"/>
  <c r="N104" i="20"/>
  <c r="N100" i="20"/>
  <c r="N96" i="20"/>
  <c r="N119" i="20"/>
  <c r="N115" i="20"/>
  <c r="N111" i="20"/>
  <c r="N107" i="20"/>
  <c r="N103" i="20"/>
  <c r="N99" i="20"/>
  <c r="N95" i="20"/>
  <c r="N91" i="20"/>
  <c r="N98" i="20"/>
  <c r="N94" i="20"/>
  <c r="N92" i="20"/>
  <c r="N102" i="20"/>
  <c r="N120" i="20"/>
  <c r="N116" i="20"/>
  <c r="N112" i="20"/>
  <c r="N108" i="20"/>
  <c r="M337" i="20"/>
  <c r="Y283" i="21" l="1"/>
  <c r="Y201" i="21"/>
  <c r="Z201" i="21" s="1"/>
  <c r="Y119" i="21"/>
  <c r="Y37" i="21"/>
  <c r="Z37" i="21" s="1"/>
  <c r="Z283" i="21"/>
  <c r="J316" i="21"/>
  <c r="K316" i="21" s="1"/>
  <c r="I316" i="21"/>
  <c r="S316" i="21"/>
  <c r="T316" i="21" s="1"/>
  <c r="R316" i="21"/>
  <c r="N154" i="21"/>
  <c r="P153" i="21"/>
  <c r="L203" i="21"/>
  <c r="N202" i="21"/>
  <c r="O72" i="21"/>
  <c r="Q71" i="21"/>
  <c r="K285" i="21"/>
  <c r="M284" i="21"/>
  <c r="L285" i="21"/>
  <c r="N284" i="21"/>
  <c r="F154" i="21"/>
  <c r="H153" i="21"/>
  <c r="V203" i="21"/>
  <c r="X202" i="21"/>
  <c r="N72" i="21"/>
  <c r="P71" i="21"/>
  <c r="U285" i="21"/>
  <c r="W284" i="21"/>
  <c r="F318" i="21"/>
  <c r="H317" i="21"/>
  <c r="O154" i="21"/>
  <c r="Q153" i="21"/>
  <c r="F236" i="21"/>
  <c r="H235" i="21"/>
  <c r="E72" i="21"/>
  <c r="G71" i="21"/>
  <c r="O318" i="21"/>
  <c r="Q317" i="21"/>
  <c r="U121" i="21"/>
  <c r="W120" i="21"/>
  <c r="N236" i="21"/>
  <c r="P235" i="21"/>
  <c r="S70" i="21"/>
  <c r="T70" i="21" s="1"/>
  <c r="R70" i="21"/>
  <c r="J152" i="21"/>
  <c r="K152" i="21" s="1"/>
  <c r="I152" i="21"/>
  <c r="J234" i="21"/>
  <c r="K234" i="21" s="1"/>
  <c r="I234" i="21"/>
  <c r="J70" i="21"/>
  <c r="K70" i="21" s="1"/>
  <c r="I70" i="21"/>
  <c r="S234" i="21"/>
  <c r="T234" i="21" s="1"/>
  <c r="R234" i="21"/>
  <c r="S152" i="21"/>
  <c r="T152" i="21" s="1"/>
  <c r="R152" i="21"/>
  <c r="AF367" i="22"/>
  <c r="AF664" i="22" s="1"/>
  <c r="T221" i="22"/>
  <c r="T518" i="22" s="1"/>
  <c r="K203" i="21"/>
  <c r="M202" i="21"/>
  <c r="L39" i="21"/>
  <c r="N38" i="21"/>
  <c r="U39" i="21"/>
  <c r="W38" i="21"/>
  <c r="N318" i="21"/>
  <c r="P317" i="21"/>
  <c r="E154" i="21"/>
  <c r="G153" i="21"/>
  <c r="L121" i="21"/>
  <c r="N120" i="21"/>
  <c r="U203" i="21"/>
  <c r="W202" i="21"/>
  <c r="V39" i="21"/>
  <c r="X38" i="21"/>
  <c r="E318" i="21"/>
  <c r="G317" i="21"/>
  <c r="K121" i="21"/>
  <c r="M120" i="21"/>
  <c r="E236" i="21"/>
  <c r="G235" i="21"/>
  <c r="F72" i="21"/>
  <c r="H71" i="21"/>
  <c r="V285" i="21"/>
  <c r="X284" i="21"/>
  <c r="V121" i="21"/>
  <c r="X120" i="21"/>
  <c r="O236" i="21"/>
  <c r="Q235" i="21"/>
  <c r="K39" i="21"/>
  <c r="M38" i="21"/>
  <c r="V343" i="21"/>
  <c r="P310" i="21"/>
  <c r="Q310" i="21" s="1"/>
  <c r="V261" i="21"/>
  <c r="P228" i="21"/>
  <c r="V179" i="21"/>
  <c r="P146" i="21"/>
  <c r="V97" i="21"/>
  <c r="P64" i="21"/>
  <c r="Q64" i="21" s="1"/>
  <c r="B41" i="21"/>
  <c r="B123" i="21"/>
  <c r="B205" i="21"/>
  <c r="B287" i="21"/>
  <c r="Q227" i="21"/>
  <c r="E311" i="21"/>
  <c r="E147" i="21"/>
  <c r="E229" i="21"/>
  <c r="E65" i="21"/>
  <c r="L127" i="20"/>
  <c r="F127" i="20"/>
  <c r="L293" i="20"/>
  <c r="F293" i="20"/>
  <c r="L131" i="20"/>
  <c r="F131" i="20"/>
  <c r="F58" i="20"/>
  <c r="L58" i="20"/>
  <c r="L301" i="20"/>
  <c r="F301" i="20"/>
  <c r="F298" i="20"/>
  <c r="L298" i="20"/>
  <c r="L299" i="20"/>
  <c r="F299" i="20"/>
  <c r="L292" i="20"/>
  <c r="F292" i="20"/>
  <c r="F222" i="20"/>
  <c r="L222" i="20"/>
  <c r="F218" i="20"/>
  <c r="L218" i="20"/>
  <c r="L216" i="20"/>
  <c r="F216" i="20"/>
  <c r="L133" i="20"/>
  <c r="F133" i="20"/>
  <c r="L51" i="20"/>
  <c r="F51" i="20"/>
  <c r="E45" i="20"/>
  <c r="L45" i="20"/>
  <c r="F45" i="20"/>
  <c r="F210" i="20"/>
  <c r="L210" i="20"/>
  <c r="L223" i="20"/>
  <c r="F223" i="20"/>
  <c r="L211" i="20"/>
  <c r="F211" i="20"/>
  <c r="F54" i="20"/>
  <c r="L54" i="20"/>
  <c r="L55" i="20"/>
  <c r="F55" i="20"/>
  <c r="F49" i="20"/>
  <c r="L49" i="20"/>
  <c r="F130" i="20"/>
  <c r="L130" i="20"/>
  <c r="L135" i="20"/>
  <c r="F135" i="20"/>
  <c r="L140" i="20"/>
  <c r="F140" i="20"/>
  <c r="L141" i="20"/>
  <c r="F141" i="20"/>
  <c r="F52" i="20"/>
  <c r="L52" i="20"/>
  <c r="F53" i="20"/>
  <c r="L53" i="20"/>
  <c r="L305" i="20"/>
  <c r="F305" i="20"/>
  <c r="L297" i="20"/>
  <c r="F297" i="20"/>
  <c r="L303" i="20"/>
  <c r="F303" i="20"/>
  <c r="L296" i="20"/>
  <c r="F296" i="20"/>
  <c r="L219" i="20"/>
  <c r="F219" i="20"/>
  <c r="L212" i="20"/>
  <c r="F212" i="20"/>
  <c r="L220" i="20"/>
  <c r="F220" i="20"/>
  <c r="L213" i="20"/>
  <c r="F213" i="20"/>
  <c r="F138" i="20"/>
  <c r="L138" i="20"/>
  <c r="L132" i="20"/>
  <c r="F132" i="20"/>
  <c r="F50" i="20"/>
  <c r="L50" i="20"/>
  <c r="L295" i="20"/>
  <c r="F295" i="20"/>
  <c r="L304" i="20"/>
  <c r="F304" i="20"/>
  <c r="L128" i="20"/>
  <c r="F128" i="20"/>
  <c r="L136" i="20"/>
  <c r="F136" i="20"/>
  <c r="L137" i="20"/>
  <c r="F137" i="20"/>
  <c r="L48" i="20"/>
  <c r="F48" i="20"/>
  <c r="F134" i="20"/>
  <c r="L134" i="20"/>
  <c r="L139" i="20"/>
  <c r="F139" i="20"/>
  <c r="L129" i="20"/>
  <c r="F129" i="20"/>
  <c r="F46" i="20"/>
  <c r="L46" i="20"/>
  <c r="L47" i="20"/>
  <c r="F47" i="20"/>
  <c r="L56" i="20"/>
  <c r="F56" i="20"/>
  <c r="F57" i="20"/>
  <c r="L57" i="20"/>
  <c r="F294" i="20"/>
  <c r="L294" i="20"/>
  <c r="F302" i="20"/>
  <c r="L302" i="20"/>
  <c r="L291" i="20"/>
  <c r="F291" i="20"/>
  <c r="L300" i="20"/>
  <c r="F300" i="20"/>
  <c r="L221" i="20"/>
  <c r="F221" i="20"/>
  <c r="L209" i="20"/>
  <c r="F209" i="20"/>
  <c r="L217" i="20"/>
  <c r="F217" i="20"/>
  <c r="L215" i="20"/>
  <c r="F215" i="20"/>
  <c r="F214" i="20"/>
  <c r="L214" i="20"/>
  <c r="AF8" i="22"/>
  <c r="AF445" i="22" s="1"/>
  <c r="T8" i="22"/>
  <c r="T445" i="22" s="1"/>
  <c r="N367" i="22"/>
  <c r="N664" i="22" s="1"/>
  <c r="Z367" i="22"/>
  <c r="Z664" i="22" s="1"/>
  <c r="Z294" i="22"/>
  <c r="Z591" i="22" s="1"/>
  <c r="N294" i="22"/>
  <c r="N591" i="22" s="1"/>
  <c r="N221" i="22"/>
  <c r="N518" i="22" s="1"/>
  <c r="Z221" i="22"/>
  <c r="Z518" i="22" s="1"/>
  <c r="T367" i="22"/>
  <c r="T664" i="22" s="1"/>
  <c r="T294" i="22"/>
  <c r="T591" i="22" s="1"/>
  <c r="AF294" i="22"/>
  <c r="AF591" i="22" s="1"/>
  <c r="Z8" i="22"/>
  <c r="Z445" i="22" s="1"/>
  <c r="AA310" i="21"/>
  <c r="AA228" i="21"/>
  <c r="AA146" i="21"/>
  <c r="AA64" i="21"/>
  <c r="N8" i="22"/>
  <c r="Q195" i="20"/>
  <c r="U103" i="20"/>
  <c r="W103" i="20"/>
  <c r="V103" i="20"/>
  <c r="R103" i="20"/>
  <c r="Q103" i="20"/>
  <c r="H139" i="20"/>
  <c r="X103" i="20"/>
  <c r="S103" i="20"/>
  <c r="V10" i="20"/>
  <c r="U10" i="20"/>
  <c r="W10" i="20"/>
  <c r="H46" i="20"/>
  <c r="R10" i="20"/>
  <c r="T10" i="20"/>
  <c r="S10" i="20"/>
  <c r="Q10" i="20"/>
  <c r="V31" i="20"/>
  <c r="U31" i="20"/>
  <c r="W31" i="20"/>
  <c r="Q31" i="20"/>
  <c r="R31" i="20"/>
  <c r="S31" i="20"/>
  <c r="T31" i="20"/>
  <c r="U38" i="20"/>
  <c r="W38" i="20"/>
  <c r="V38" i="20"/>
  <c r="S38" i="20"/>
  <c r="R38" i="20"/>
  <c r="T38" i="20"/>
  <c r="Q38" i="20"/>
  <c r="W37" i="20"/>
  <c r="V37" i="20"/>
  <c r="U37" i="20"/>
  <c r="Q37" i="20"/>
  <c r="S37" i="20"/>
  <c r="T37" i="20"/>
  <c r="R37" i="20"/>
  <c r="U266" i="20"/>
  <c r="V266" i="20"/>
  <c r="W266" i="20"/>
  <c r="H302" i="20"/>
  <c r="X266" i="20"/>
  <c r="W264" i="20"/>
  <c r="U264" i="20"/>
  <c r="V264" i="20"/>
  <c r="X264" i="20"/>
  <c r="H300" i="20"/>
  <c r="V284" i="20"/>
  <c r="W284" i="20"/>
  <c r="U284" i="20"/>
  <c r="X284" i="20"/>
  <c r="V181" i="20"/>
  <c r="W181" i="20"/>
  <c r="U181" i="20"/>
  <c r="H217" i="20"/>
  <c r="X181" i="20"/>
  <c r="W102" i="20"/>
  <c r="V102" i="20"/>
  <c r="U102" i="20"/>
  <c r="Q102" i="20"/>
  <c r="H138" i="20"/>
  <c r="S102" i="20"/>
  <c r="X102" i="20"/>
  <c r="R102" i="20"/>
  <c r="U91" i="20"/>
  <c r="W91" i="20"/>
  <c r="V91" i="20"/>
  <c r="R91" i="20"/>
  <c r="Q91" i="20"/>
  <c r="H127" i="20"/>
  <c r="X91" i="20"/>
  <c r="S91" i="20"/>
  <c r="V107" i="20"/>
  <c r="U107" i="20"/>
  <c r="W107" i="20"/>
  <c r="S107" i="20"/>
  <c r="R107" i="20"/>
  <c r="X107" i="20"/>
  <c r="Q107" i="20"/>
  <c r="V96" i="20"/>
  <c r="U96" i="20"/>
  <c r="W96" i="20"/>
  <c r="S96" i="20"/>
  <c r="X96" i="20"/>
  <c r="R96" i="20"/>
  <c r="Q96" i="20"/>
  <c r="H132" i="20"/>
  <c r="U110" i="20"/>
  <c r="W110" i="20"/>
  <c r="V110" i="20"/>
  <c r="R110" i="20"/>
  <c r="Q110" i="20"/>
  <c r="X110" i="20"/>
  <c r="S110" i="20"/>
  <c r="W97" i="20"/>
  <c r="V97" i="20"/>
  <c r="U97" i="20"/>
  <c r="H133" i="20"/>
  <c r="X97" i="20"/>
  <c r="S97" i="20"/>
  <c r="R97" i="20"/>
  <c r="Q97" i="20"/>
  <c r="W113" i="20"/>
  <c r="V113" i="20"/>
  <c r="U113" i="20"/>
  <c r="X113" i="20"/>
  <c r="Q113" i="20"/>
  <c r="S113" i="20"/>
  <c r="R113" i="20"/>
  <c r="V14" i="20"/>
  <c r="U14" i="20"/>
  <c r="W14" i="20"/>
  <c r="H50" i="20"/>
  <c r="R14" i="20"/>
  <c r="S14" i="20"/>
  <c r="Q14" i="20"/>
  <c r="T14" i="20"/>
  <c r="W28" i="20"/>
  <c r="V28" i="20"/>
  <c r="U28" i="20"/>
  <c r="Q28" i="20"/>
  <c r="R28" i="20"/>
  <c r="S28" i="20"/>
  <c r="T28" i="20"/>
  <c r="W15" i="20"/>
  <c r="V15" i="20"/>
  <c r="U15" i="20"/>
  <c r="H51" i="20"/>
  <c r="R15" i="20"/>
  <c r="S15" i="20"/>
  <c r="T15" i="20"/>
  <c r="Q15" i="20"/>
  <c r="V35" i="20"/>
  <c r="U35" i="20"/>
  <c r="W35" i="20"/>
  <c r="Q35" i="20"/>
  <c r="R35" i="20"/>
  <c r="T35" i="20"/>
  <c r="S35" i="20"/>
  <c r="U26" i="20"/>
  <c r="W26" i="20"/>
  <c r="V26" i="20"/>
  <c r="Q26" i="20"/>
  <c r="R26" i="20"/>
  <c r="T26" i="20"/>
  <c r="S26" i="20"/>
  <c r="U9" i="20"/>
  <c r="W9" i="20"/>
  <c r="V9" i="20"/>
  <c r="M45" i="20"/>
  <c r="H45" i="20"/>
  <c r="O45" i="20"/>
  <c r="T9" i="20"/>
  <c r="N45" i="20"/>
  <c r="G45" i="20"/>
  <c r="S9" i="20"/>
  <c r="D45" i="20"/>
  <c r="Q9" i="20"/>
  <c r="R9" i="20"/>
  <c r="W25" i="20"/>
  <c r="V25" i="20"/>
  <c r="U25" i="20"/>
  <c r="Q25" i="20"/>
  <c r="S25" i="20"/>
  <c r="T25" i="20"/>
  <c r="R25" i="20"/>
  <c r="U275" i="20"/>
  <c r="V275" i="20"/>
  <c r="W275" i="20"/>
  <c r="X275" i="20"/>
  <c r="U257" i="20"/>
  <c r="W257" i="20"/>
  <c r="V257" i="20"/>
  <c r="H293" i="20"/>
  <c r="X257" i="20"/>
  <c r="V259" i="20"/>
  <c r="W259" i="20"/>
  <c r="U259" i="20"/>
  <c r="H295" i="20"/>
  <c r="X259" i="20"/>
  <c r="U283" i="20"/>
  <c r="V283" i="20"/>
  <c r="W283" i="20"/>
  <c r="X283" i="20"/>
  <c r="W268" i="20"/>
  <c r="V268" i="20"/>
  <c r="U268" i="20"/>
  <c r="X268" i="20"/>
  <c r="H304" i="20"/>
  <c r="V280" i="20"/>
  <c r="W280" i="20"/>
  <c r="U280" i="20"/>
  <c r="X280" i="20"/>
  <c r="W273" i="20"/>
  <c r="U273" i="20"/>
  <c r="V273" i="20"/>
  <c r="X273" i="20"/>
  <c r="R194" i="20"/>
  <c r="V194" i="20"/>
  <c r="W194" i="20"/>
  <c r="U194" i="20"/>
  <c r="X194" i="20"/>
  <c r="T196" i="20"/>
  <c r="W196" i="20"/>
  <c r="V196" i="20"/>
  <c r="U196" i="20"/>
  <c r="X196" i="20"/>
  <c r="R190" i="20"/>
  <c r="V190" i="20"/>
  <c r="U190" i="20"/>
  <c r="W190" i="20"/>
  <c r="X190" i="20"/>
  <c r="W174" i="20"/>
  <c r="V174" i="20"/>
  <c r="U174" i="20"/>
  <c r="H210" i="20"/>
  <c r="X174" i="20"/>
  <c r="T189" i="20"/>
  <c r="U189" i="20"/>
  <c r="W189" i="20"/>
  <c r="V189" i="20"/>
  <c r="X189" i="20"/>
  <c r="U187" i="20"/>
  <c r="V187" i="20"/>
  <c r="W187" i="20"/>
  <c r="X187" i="20"/>
  <c r="H223" i="20"/>
  <c r="W175" i="20"/>
  <c r="U175" i="20"/>
  <c r="V175" i="20"/>
  <c r="X175" i="20"/>
  <c r="H211" i="20"/>
  <c r="V120" i="20"/>
  <c r="U120" i="20"/>
  <c r="W120" i="20"/>
  <c r="X120" i="20"/>
  <c r="S120" i="20"/>
  <c r="R120" i="20"/>
  <c r="Q120" i="20"/>
  <c r="W98" i="20"/>
  <c r="V98" i="20"/>
  <c r="U98" i="20"/>
  <c r="Q98" i="20"/>
  <c r="H134" i="20"/>
  <c r="S98" i="20"/>
  <c r="R98" i="20"/>
  <c r="X98" i="20"/>
  <c r="U119" i="20"/>
  <c r="W119" i="20"/>
  <c r="V119" i="20"/>
  <c r="S119" i="20"/>
  <c r="R119" i="20"/>
  <c r="X119" i="20"/>
  <c r="Q119" i="20"/>
  <c r="U106" i="20"/>
  <c r="W106" i="20"/>
  <c r="V106" i="20"/>
  <c r="R106" i="20"/>
  <c r="X106" i="20"/>
  <c r="Q106" i="20"/>
  <c r="S106" i="20"/>
  <c r="W109" i="20"/>
  <c r="V109" i="20"/>
  <c r="U109" i="20"/>
  <c r="X109" i="20"/>
  <c r="Q109" i="20"/>
  <c r="S109" i="20"/>
  <c r="R109" i="20"/>
  <c r="W36" i="20"/>
  <c r="V36" i="20"/>
  <c r="U36" i="20"/>
  <c r="R36" i="20"/>
  <c r="S36" i="20"/>
  <c r="T36" i="20"/>
  <c r="Q36" i="20"/>
  <c r="W11" i="20"/>
  <c r="V11" i="20"/>
  <c r="U11" i="20"/>
  <c r="H47" i="20"/>
  <c r="R11" i="20"/>
  <c r="S11" i="20"/>
  <c r="Q11" i="20"/>
  <c r="T11" i="20"/>
  <c r="W20" i="20"/>
  <c r="V20" i="20"/>
  <c r="U20" i="20"/>
  <c r="R20" i="20"/>
  <c r="T20" i="20"/>
  <c r="H56" i="20"/>
  <c r="Q20" i="20"/>
  <c r="S20" i="20"/>
  <c r="U21" i="20"/>
  <c r="W21" i="20"/>
  <c r="V21" i="20"/>
  <c r="H57" i="20"/>
  <c r="R21" i="20"/>
  <c r="T21" i="20"/>
  <c r="Q21" i="20"/>
  <c r="S21" i="20"/>
  <c r="U258" i="20"/>
  <c r="V258" i="20"/>
  <c r="W258" i="20"/>
  <c r="H294" i="20"/>
  <c r="X258" i="20"/>
  <c r="U271" i="20"/>
  <c r="V271" i="20"/>
  <c r="W271" i="20"/>
  <c r="X271" i="20"/>
  <c r="V276" i="20"/>
  <c r="W276" i="20"/>
  <c r="U276" i="20"/>
  <c r="X276" i="20"/>
  <c r="U282" i="20"/>
  <c r="V282" i="20"/>
  <c r="W282" i="20"/>
  <c r="X282" i="20"/>
  <c r="V185" i="20"/>
  <c r="U185" i="20"/>
  <c r="W185" i="20"/>
  <c r="H221" i="20"/>
  <c r="X185" i="20"/>
  <c r="V173" i="20"/>
  <c r="U173" i="20"/>
  <c r="W173" i="20"/>
  <c r="H209" i="20"/>
  <c r="X173" i="20"/>
  <c r="W179" i="20"/>
  <c r="V179" i="20"/>
  <c r="U179" i="20"/>
  <c r="X179" i="20"/>
  <c r="H215" i="20"/>
  <c r="U188" i="20"/>
  <c r="V188" i="20"/>
  <c r="W188" i="20"/>
  <c r="X188" i="20"/>
  <c r="U193" i="20"/>
  <c r="V193" i="20"/>
  <c r="W193" i="20"/>
  <c r="X193" i="20"/>
  <c r="W178" i="20"/>
  <c r="U178" i="20"/>
  <c r="V178" i="20"/>
  <c r="H214" i="20"/>
  <c r="X178" i="20"/>
  <c r="W108" i="20"/>
  <c r="V108" i="20"/>
  <c r="U108" i="20"/>
  <c r="X108" i="20"/>
  <c r="S108" i="20"/>
  <c r="R108" i="20"/>
  <c r="Q108" i="20"/>
  <c r="W112" i="20"/>
  <c r="V112" i="20"/>
  <c r="U112" i="20"/>
  <c r="X112" i="20"/>
  <c r="S112" i="20"/>
  <c r="R112" i="20"/>
  <c r="Q112" i="20"/>
  <c r="V92" i="20"/>
  <c r="U92" i="20"/>
  <c r="W92" i="20"/>
  <c r="S92" i="20"/>
  <c r="X92" i="20"/>
  <c r="R92" i="20"/>
  <c r="Q92" i="20"/>
  <c r="H128" i="20"/>
  <c r="U95" i="20"/>
  <c r="W95" i="20"/>
  <c r="V95" i="20"/>
  <c r="R95" i="20"/>
  <c r="Q95" i="20"/>
  <c r="H131" i="20"/>
  <c r="X95" i="20"/>
  <c r="S95" i="20"/>
  <c r="V111" i="20"/>
  <c r="U111" i="20"/>
  <c r="W111" i="20"/>
  <c r="S111" i="20"/>
  <c r="R111" i="20"/>
  <c r="X111" i="20"/>
  <c r="Q111" i="20"/>
  <c r="V100" i="20"/>
  <c r="U100" i="20"/>
  <c r="W100" i="20"/>
  <c r="S100" i="20"/>
  <c r="X100" i="20"/>
  <c r="R100" i="20"/>
  <c r="Q100" i="20"/>
  <c r="H136" i="20"/>
  <c r="U114" i="20"/>
  <c r="W114" i="20"/>
  <c r="V114" i="20"/>
  <c r="R114" i="20"/>
  <c r="Q114" i="20"/>
  <c r="S114" i="20"/>
  <c r="X114" i="20"/>
  <c r="W101" i="20"/>
  <c r="V101" i="20"/>
  <c r="U101" i="20"/>
  <c r="H137" i="20"/>
  <c r="X101" i="20"/>
  <c r="S101" i="20"/>
  <c r="R101" i="20"/>
  <c r="Q101" i="20"/>
  <c r="W117" i="20"/>
  <c r="V117" i="20"/>
  <c r="U117" i="20"/>
  <c r="X117" i="20"/>
  <c r="Q117" i="20"/>
  <c r="S117" i="20"/>
  <c r="R117" i="20"/>
  <c r="V22" i="20"/>
  <c r="U22" i="20"/>
  <c r="W22" i="20"/>
  <c r="H58" i="20"/>
  <c r="R22" i="20"/>
  <c r="S22" i="20"/>
  <c r="Q22" i="20"/>
  <c r="T22" i="20"/>
  <c r="V18" i="20"/>
  <c r="U18" i="20"/>
  <c r="W18" i="20"/>
  <c r="H54" i="20"/>
  <c r="R18" i="20"/>
  <c r="S18" i="20"/>
  <c r="T18" i="20"/>
  <c r="Q18" i="20"/>
  <c r="W19" i="20"/>
  <c r="V19" i="20"/>
  <c r="U19" i="20"/>
  <c r="H55" i="20"/>
  <c r="R19" i="20"/>
  <c r="S19" i="20"/>
  <c r="Q19" i="20"/>
  <c r="T19" i="20"/>
  <c r="W12" i="20"/>
  <c r="V12" i="20"/>
  <c r="U12" i="20"/>
  <c r="R12" i="20"/>
  <c r="S12" i="20"/>
  <c r="T12" i="20"/>
  <c r="H48" i="20"/>
  <c r="Q12" i="20"/>
  <c r="U30" i="20"/>
  <c r="W30" i="20"/>
  <c r="V30" i="20"/>
  <c r="Q30" i="20"/>
  <c r="S30" i="20"/>
  <c r="T30" i="20"/>
  <c r="R30" i="20"/>
  <c r="U13" i="20"/>
  <c r="W13" i="20"/>
  <c r="V13" i="20"/>
  <c r="H49" i="20"/>
  <c r="R13" i="20"/>
  <c r="T13" i="20"/>
  <c r="S13" i="20"/>
  <c r="Q13" i="20"/>
  <c r="W29" i="20"/>
  <c r="V29" i="20"/>
  <c r="U29" i="20"/>
  <c r="Q29" i="20"/>
  <c r="R29" i="20"/>
  <c r="T29" i="20"/>
  <c r="S29" i="20"/>
  <c r="U265" i="20"/>
  <c r="V265" i="20"/>
  <c r="W265" i="20"/>
  <c r="H301" i="20"/>
  <c r="X265" i="20"/>
  <c r="U262" i="20"/>
  <c r="V262" i="20"/>
  <c r="W262" i="20"/>
  <c r="H298" i="20"/>
  <c r="X262" i="20"/>
  <c r="V263" i="20"/>
  <c r="W263" i="20"/>
  <c r="U263" i="20"/>
  <c r="H299" i="20"/>
  <c r="X263" i="20"/>
  <c r="W256" i="20"/>
  <c r="U256" i="20"/>
  <c r="V256" i="20"/>
  <c r="X256" i="20"/>
  <c r="H292" i="20"/>
  <c r="U270" i="20"/>
  <c r="V270" i="20"/>
  <c r="W270" i="20"/>
  <c r="X270" i="20"/>
  <c r="U274" i="20"/>
  <c r="W274" i="20"/>
  <c r="V274" i="20"/>
  <c r="X274" i="20"/>
  <c r="W277" i="20"/>
  <c r="V277" i="20"/>
  <c r="U277" i="20"/>
  <c r="X277" i="20"/>
  <c r="W186" i="20"/>
  <c r="V186" i="20"/>
  <c r="U186" i="20"/>
  <c r="H222" i="20"/>
  <c r="X186" i="20"/>
  <c r="S202" i="20"/>
  <c r="W202" i="20"/>
  <c r="U202" i="20"/>
  <c r="V202" i="20"/>
  <c r="X202" i="20"/>
  <c r="W182" i="20"/>
  <c r="U182" i="20"/>
  <c r="V182" i="20"/>
  <c r="H218" i="20"/>
  <c r="X182" i="20"/>
  <c r="S191" i="20"/>
  <c r="W191" i="20"/>
  <c r="V191" i="20"/>
  <c r="U191" i="20"/>
  <c r="X191" i="20"/>
  <c r="W198" i="20"/>
  <c r="V198" i="20"/>
  <c r="U198" i="20"/>
  <c r="X198" i="20"/>
  <c r="U180" i="20"/>
  <c r="V180" i="20"/>
  <c r="W180" i="20"/>
  <c r="H216" i="20"/>
  <c r="X180" i="20"/>
  <c r="T192" i="20"/>
  <c r="W192" i="20"/>
  <c r="U192" i="20"/>
  <c r="V192" i="20"/>
  <c r="X192" i="20"/>
  <c r="W116" i="20"/>
  <c r="V116" i="20"/>
  <c r="U116" i="20"/>
  <c r="X116" i="20"/>
  <c r="S116" i="20"/>
  <c r="R116" i="20"/>
  <c r="Q116" i="20"/>
  <c r="W94" i="20"/>
  <c r="V94" i="20"/>
  <c r="U94" i="20"/>
  <c r="Q94" i="20"/>
  <c r="H130" i="20"/>
  <c r="S94" i="20"/>
  <c r="X94" i="20"/>
  <c r="R94" i="20"/>
  <c r="U99" i="20"/>
  <c r="W99" i="20"/>
  <c r="V99" i="20"/>
  <c r="R99" i="20"/>
  <c r="Q99" i="20"/>
  <c r="H135" i="20"/>
  <c r="X99" i="20"/>
  <c r="S99" i="20"/>
  <c r="V115" i="20"/>
  <c r="U115" i="20"/>
  <c r="W115" i="20"/>
  <c r="S115" i="20"/>
  <c r="R115" i="20"/>
  <c r="X115" i="20"/>
  <c r="Q115" i="20"/>
  <c r="W104" i="20"/>
  <c r="V104" i="20"/>
  <c r="U104" i="20"/>
  <c r="S104" i="20"/>
  <c r="X104" i="20"/>
  <c r="R104" i="20"/>
  <c r="Q104" i="20"/>
  <c r="H140" i="20"/>
  <c r="U118" i="20"/>
  <c r="W118" i="20"/>
  <c r="V118" i="20"/>
  <c r="R118" i="20"/>
  <c r="Q118" i="20"/>
  <c r="X118" i="20"/>
  <c r="S118" i="20"/>
  <c r="U105" i="20"/>
  <c r="W105" i="20"/>
  <c r="V105" i="20"/>
  <c r="H141" i="20"/>
  <c r="X105" i="20"/>
  <c r="S105" i="20"/>
  <c r="R105" i="20"/>
  <c r="Q105" i="20"/>
  <c r="W24" i="20"/>
  <c r="V24" i="20"/>
  <c r="U24" i="20"/>
  <c r="T24" i="20"/>
  <c r="Q24" i="20"/>
  <c r="R24" i="20"/>
  <c r="S24" i="20"/>
  <c r="W32" i="20"/>
  <c r="V32" i="20"/>
  <c r="U32" i="20"/>
  <c r="Q32" i="20"/>
  <c r="T32" i="20"/>
  <c r="R32" i="20"/>
  <c r="S32" i="20"/>
  <c r="V27" i="20"/>
  <c r="U27" i="20"/>
  <c r="W27" i="20"/>
  <c r="Q27" i="20"/>
  <c r="S27" i="20"/>
  <c r="T27" i="20"/>
  <c r="R27" i="20"/>
  <c r="W16" i="20"/>
  <c r="V16" i="20"/>
  <c r="U16" i="20"/>
  <c r="H52" i="20"/>
  <c r="R16" i="20"/>
  <c r="T16" i="20"/>
  <c r="S16" i="20"/>
  <c r="Q16" i="20"/>
  <c r="U34" i="20"/>
  <c r="W34" i="20"/>
  <c r="V34" i="20"/>
  <c r="S34" i="20"/>
  <c r="T34" i="20"/>
  <c r="Q34" i="20"/>
  <c r="R34" i="20"/>
  <c r="U17" i="20"/>
  <c r="W17" i="20"/>
  <c r="V17" i="20"/>
  <c r="H53" i="20"/>
  <c r="R17" i="20"/>
  <c r="Q17" i="20"/>
  <c r="S17" i="20"/>
  <c r="T17" i="20"/>
  <c r="W33" i="20"/>
  <c r="V33" i="20"/>
  <c r="U33" i="20"/>
  <c r="Q33" i="20"/>
  <c r="R33" i="20"/>
  <c r="S33" i="20"/>
  <c r="T33" i="20"/>
  <c r="U269" i="20"/>
  <c r="V269" i="20"/>
  <c r="W269" i="20"/>
  <c r="H305" i="20"/>
  <c r="X269" i="20"/>
  <c r="U261" i="20"/>
  <c r="V261" i="20"/>
  <c r="W261" i="20"/>
  <c r="H297" i="20"/>
  <c r="X261" i="20"/>
  <c r="U279" i="20"/>
  <c r="V279" i="20"/>
  <c r="W279" i="20"/>
  <c r="X279" i="20"/>
  <c r="V267" i="20"/>
  <c r="W267" i="20"/>
  <c r="U267" i="20"/>
  <c r="H303" i="20"/>
  <c r="X267" i="20"/>
  <c r="W260" i="20"/>
  <c r="V260" i="20"/>
  <c r="U260" i="20"/>
  <c r="X260" i="20"/>
  <c r="H296" i="20"/>
  <c r="V272" i="20"/>
  <c r="W272" i="20"/>
  <c r="U272" i="20"/>
  <c r="X272" i="20"/>
  <c r="U278" i="20"/>
  <c r="V278" i="20"/>
  <c r="W278" i="20"/>
  <c r="X278" i="20"/>
  <c r="W281" i="20"/>
  <c r="U281" i="20"/>
  <c r="V281" i="20"/>
  <c r="X281" i="20"/>
  <c r="Q201" i="20"/>
  <c r="V201" i="20"/>
  <c r="U201" i="20"/>
  <c r="W201" i="20"/>
  <c r="X201" i="20"/>
  <c r="M219" i="20"/>
  <c r="V183" i="20"/>
  <c r="U183" i="20"/>
  <c r="W183" i="20"/>
  <c r="X183" i="20"/>
  <c r="H219" i="20"/>
  <c r="T197" i="20"/>
  <c r="U197" i="20"/>
  <c r="V197" i="20"/>
  <c r="W197" i="20"/>
  <c r="X197" i="20"/>
  <c r="J212" i="20"/>
  <c r="U176" i="20"/>
  <c r="V176" i="20"/>
  <c r="W176" i="20"/>
  <c r="H212" i="20"/>
  <c r="X176" i="20"/>
  <c r="W195" i="20"/>
  <c r="U195" i="20"/>
  <c r="V195" i="20"/>
  <c r="X195" i="20"/>
  <c r="U199" i="20"/>
  <c r="V199" i="20"/>
  <c r="W199" i="20"/>
  <c r="X199" i="20"/>
  <c r="U184" i="20"/>
  <c r="W184" i="20"/>
  <c r="V184" i="20"/>
  <c r="H220" i="20"/>
  <c r="X184" i="20"/>
  <c r="D213" i="20"/>
  <c r="V177" i="20"/>
  <c r="W177" i="20"/>
  <c r="U177" i="20"/>
  <c r="H213" i="20"/>
  <c r="X177" i="20"/>
  <c r="W93" i="20"/>
  <c r="V93" i="20"/>
  <c r="U93" i="20"/>
  <c r="H129" i="20"/>
  <c r="X93" i="20"/>
  <c r="S93" i="20"/>
  <c r="R93" i="20"/>
  <c r="Q93" i="20"/>
  <c r="V255" i="20"/>
  <c r="W255" i="20"/>
  <c r="U255" i="20"/>
  <c r="H291" i="20"/>
  <c r="X255" i="20"/>
  <c r="F310" i="21"/>
  <c r="G310" i="21" s="1"/>
  <c r="H311" i="21"/>
  <c r="H65" i="21"/>
  <c r="F64" i="21"/>
  <c r="G64" i="21" s="1"/>
  <c r="H147" i="21"/>
  <c r="F146" i="21"/>
  <c r="G146" i="21" s="1"/>
  <c r="H229" i="21"/>
  <c r="F228" i="21"/>
  <c r="G228" i="21" s="1"/>
  <c r="T115" i="20"/>
  <c r="T108" i="20"/>
  <c r="T107" i="20"/>
  <c r="T113" i="20"/>
  <c r="T116" i="20"/>
  <c r="T99" i="20"/>
  <c r="T104" i="20"/>
  <c r="T105" i="20"/>
  <c r="T102" i="20"/>
  <c r="T91" i="20"/>
  <c r="T96" i="20"/>
  <c r="T110" i="20"/>
  <c r="T97" i="20"/>
  <c r="T112" i="20"/>
  <c r="T92" i="20"/>
  <c r="T95" i="20"/>
  <c r="T111" i="20"/>
  <c r="T100" i="20"/>
  <c r="T114" i="20"/>
  <c r="T101" i="20"/>
  <c r="T117" i="20"/>
  <c r="T94" i="20"/>
  <c r="T118" i="20"/>
  <c r="T120" i="20"/>
  <c r="T98" i="20"/>
  <c r="T103" i="20"/>
  <c r="T119" i="20"/>
  <c r="T106" i="20"/>
  <c r="T93" i="20"/>
  <c r="T109" i="20"/>
  <c r="O213" i="20"/>
  <c r="R199" i="20"/>
  <c r="N213" i="20"/>
  <c r="Q199" i="20"/>
  <c r="S201" i="20"/>
  <c r="M213" i="20"/>
  <c r="P213" i="20"/>
  <c r="T213" i="20"/>
  <c r="D233" i="20"/>
  <c r="J51" i="33" s="1"/>
  <c r="T199" i="20"/>
  <c r="R177" i="20"/>
  <c r="A74" i="33"/>
  <c r="M322" i="20"/>
  <c r="F322" i="20"/>
  <c r="Q74" i="33" s="1"/>
  <c r="A56" i="33"/>
  <c r="M238" i="20"/>
  <c r="F238" i="20"/>
  <c r="Q56" i="33" s="1"/>
  <c r="A34" i="33"/>
  <c r="M150" i="20"/>
  <c r="F150" i="20"/>
  <c r="Q34" i="33" s="1"/>
  <c r="A39" i="33"/>
  <c r="F155" i="20"/>
  <c r="Q39" i="33" s="1"/>
  <c r="M155" i="20"/>
  <c r="A44" i="33"/>
  <c r="M160" i="20"/>
  <c r="F160" i="20"/>
  <c r="Q44" i="33" s="1"/>
  <c r="A45" i="33"/>
  <c r="M161" i="20"/>
  <c r="F161" i="20"/>
  <c r="Q45" i="33" s="1"/>
  <c r="A20" i="33"/>
  <c r="M70" i="20"/>
  <c r="F70" i="20"/>
  <c r="Q20" i="33" s="1"/>
  <c r="A21" i="33"/>
  <c r="M71" i="20"/>
  <c r="F71" i="20"/>
  <c r="Q21" i="33" s="1"/>
  <c r="A26" i="33"/>
  <c r="M76" i="20"/>
  <c r="F76" i="20"/>
  <c r="Q26" i="33" s="1"/>
  <c r="A27" i="33"/>
  <c r="M77" i="20"/>
  <c r="F77" i="20"/>
  <c r="Q27" i="33" s="1"/>
  <c r="A77" i="33"/>
  <c r="M325" i="20"/>
  <c r="F325" i="20"/>
  <c r="Q77" i="33" s="1"/>
  <c r="A69" i="33"/>
  <c r="F317" i="20"/>
  <c r="Q69" i="33" s="1"/>
  <c r="M317" i="20"/>
  <c r="A75" i="33"/>
  <c r="M323" i="20"/>
  <c r="F323" i="20"/>
  <c r="Q75" i="33" s="1"/>
  <c r="A68" i="33"/>
  <c r="M316" i="20"/>
  <c r="F316" i="20"/>
  <c r="Q68" i="33" s="1"/>
  <c r="A48" i="33"/>
  <c r="M230" i="20"/>
  <c r="F230" i="20"/>
  <c r="Q48" i="33" s="1"/>
  <c r="A61" i="33"/>
  <c r="M243" i="20"/>
  <c r="F243" i="20"/>
  <c r="Q61" i="33" s="1"/>
  <c r="A49" i="33"/>
  <c r="M231" i="20"/>
  <c r="F231" i="20"/>
  <c r="Q49" i="33" s="1"/>
  <c r="A38" i="33"/>
  <c r="M154" i="20"/>
  <c r="F154" i="20"/>
  <c r="Q38" i="33" s="1"/>
  <c r="A33" i="33"/>
  <c r="M149" i="20"/>
  <c r="F149" i="20"/>
  <c r="Q33" i="33" s="1"/>
  <c r="A24" i="33"/>
  <c r="M74" i="20"/>
  <c r="F74" i="20"/>
  <c r="Q24" i="33" s="1"/>
  <c r="A25" i="33"/>
  <c r="M75" i="20"/>
  <c r="F75" i="20"/>
  <c r="Q25" i="33" s="1"/>
  <c r="A66" i="33"/>
  <c r="M314" i="20"/>
  <c r="F314" i="20"/>
  <c r="Q66" i="33" s="1"/>
  <c r="A63" i="33"/>
  <c r="A62" i="33" s="1"/>
  <c r="M311" i="20"/>
  <c r="F311" i="20"/>
  <c r="Q63" i="33" s="1"/>
  <c r="A72" i="33"/>
  <c r="M320" i="20"/>
  <c r="F320" i="20"/>
  <c r="Q72" i="33" s="1"/>
  <c r="A60" i="33"/>
  <c r="M242" i="20"/>
  <c r="F242" i="20"/>
  <c r="Q60" i="33" s="1"/>
  <c r="A54" i="33"/>
  <c r="M236" i="20"/>
  <c r="F236" i="20"/>
  <c r="Q54" i="33" s="1"/>
  <c r="A42" i="33"/>
  <c r="M158" i="20"/>
  <c r="F158" i="20"/>
  <c r="Q42" i="33" s="1"/>
  <c r="A36" i="33"/>
  <c r="M152" i="20"/>
  <c r="F152" i="20"/>
  <c r="Q36" i="33" s="1"/>
  <c r="A37" i="33"/>
  <c r="M153" i="20"/>
  <c r="F153" i="20"/>
  <c r="Q37" i="33" s="1"/>
  <c r="A29" i="33"/>
  <c r="A18" i="33"/>
  <c r="F68" i="20"/>
  <c r="Q18" i="33" s="1"/>
  <c r="M68" i="20"/>
  <c r="A19" i="33"/>
  <c r="M69" i="20"/>
  <c r="F69" i="20"/>
  <c r="Q19" i="33" s="1"/>
  <c r="A65" i="33"/>
  <c r="F313" i="20"/>
  <c r="Q65" i="33" s="1"/>
  <c r="M313" i="20"/>
  <c r="A67" i="33"/>
  <c r="M315" i="20"/>
  <c r="F315" i="20"/>
  <c r="Q67" i="33" s="1"/>
  <c r="A76" i="33"/>
  <c r="M324" i="20"/>
  <c r="F324" i="20"/>
  <c r="Q76" i="33" s="1"/>
  <c r="A57" i="33"/>
  <c r="M239" i="20"/>
  <c r="F239" i="20"/>
  <c r="Q57" i="33" s="1"/>
  <c r="A50" i="33"/>
  <c r="M232" i="20"/>
  <c r="F232" i="20"/>
  <c r="Q50" i="33" s="1"/>
  <c r="A58" i="33"/>
  <c r="M240" i="20"/>
  <c r="F240" i="20"/>
  <c r="Q58" i="33" s="1"/>
  <c r="A51" i="33"/>
  <c r="M233" i="20"/>
  <c r="F233" i="20"/>
  <c r="A43" i="33"/>
  <c r="F159" i="20"/>
  <c r="Q43" i="33" s="1"/>
  <c r="M159" i="20"/>
  <c r="A28" i="33"/>
  <c r="M78" i="20"/>
  <c r="F78" i="20"/>
  <c r="Q28" i="33" s="1"/>
  <c r="A15" i="33"/>
  <c r="M65" i="20"/>
  <c r="F65" i="20"/>
  <c r="Q15" i="33" s="1"/>
  <c r="A31" i="33"/>
  <c r="A30" i="33" s="1"/>
  <c r="M147" i="20"/>
  <c r="F147" i="20"/>
  <c r="Q31" i="33" s="1"/>
  <c r="A32" i="33"/>
  <c r="M148" i="20"/>
  <c r="F148" i="20"/>
  <c r="Q32" i="33" s="1"/>
  <c r="A35" i="33"/>
  <c r="M151" i="20"/>
  <c r="F151" i="20"/>
  <c r="Q35" i="33" s="1"/>
  <c r="A40" i="33"/>
  <c r="M156" i="20"/>
  <c r="F156" i="20"/>
  <c r="Q40" i="33" s="1"/>
  <c r="A41" i="33"/>
  <c r="M157" i="20"/>
  <c r="F157" i="20"/>
  <c r="Q41" i="33" s="1"/>
  <c r="A16" i="33"/>
  <c r="M66" i="20"/>
  <c r="F66" i="20"/>
  <c r="Q16" i="33" s="1"/>
  <c r="A17" i="33"/>
  <c r="M67" i="20"/>
  <c r="F67" i="20"/>
  <c r="Q17" i="33" s="1"/>
  <c r="A22" i="33"/>
  <c r="F72" i="20"/>
  <c r="Q22" i="33" s="1"/>
  <c r="M72" i="20"/>
  <c r="A23" i="33"/>
  <c r="M73" i="20"/>
  <c r="F73" i="20"/>
  <c r="Q23" i="33" s="1"/>
  <c r="A73" i="33"/>
  <c r="M321" i="20"/>
  <c r="F321" i="20"/>
  <c r="Q73" i="33" s="1"/>
  <c r="A70" i="33"/>
  <c r="M318" i="20"/>
  <c r="F318" i="20"/>
  <c r="Q70" i="33" s="1"/>
  <c r="A71" i="33"/>
  <c r="M319" i="20"/>
  <c r="F319" i="20"/>
  <c r="Q71" i="33" s="1"/>
  <c r="A64" i="33"/>
  <c r="M312" i="20"/>
  <c r="F312" i="20"/>
  <c r="Q64" i="33" s="1"/>
  <c r="A59" i="33"/>
  <c r="M241" i="20"/>
  <c r="F241" i="20"/>
  <c r="Q59" i="33" s="1"/>
  <c r="A47" i="33"/>
  <c r="A46" i="33" s="1"/>
  <c r="M229" i="20"/>
  <c r="F229" i="20"/>
  <c r="Q47" i="33" s="1"/>
  <c r="A55" i="33"/>
  <c r="M237" i="20"/>
  <c r="F237" i="20"/>
  <c r="Q55" i="33" s="1"/>
  <c r="A53" i="33"/>
  <c r="M235" i="20"/>
  <c r="F235" i="20"/>
  <c r="Q53" i="33" s="1"/>
  <c r="A52" i="33"/>
  <c r="F234" i="20"/>
  <c r="Q52" i="33" s="1"/>
  <c r="M234" i="20"/>
  <c r="X213" i="20"/>
  <c r="T177" i="20"/>
  <c r="Q177" i="20"/>
  <c r="C233" i="20"/>
  <c r="F51" i="33" s="1"/>
  <c r="Q51" i="33"/>
  <c r="Q213" i="20"/>
  <c r="C213" i="20"/>
  <c r="K213" i="20"/>
  <c r="J213" i="20"/>
  <c r="G213" i="20"/>
  <c r="D216" i="20"/>
  <c r="H156" i="20"/>
  <c r="J156" i="20"/>
  <c r="H40" i="33" s="1"/>
  <c r="R156" i="20"/>
  <c r="N156" i="20"/>
  <c r="O156" i="20"/>
  <c r="Q156" i="20"/>
  <c r="P156" i="20"/>
  <c r="I156" i="20"/>
  <c r="Q319" i="20"/>
  <c r="H319" i="20"/>
  <c r="P319" i="20"/>
  <c r="I319" i="20"/>
  <c r="O319" i="20"/>
  <c r="R319" i="20"/>
  <c r="N319" i="20"/>
  <c r="J319" i="20"/>
  <c r="H71" i="33" s="1"/>
  <c r="H230" i="20"/>
  <c r="P230" i="20"/>
  <c r="I230" i="20"/>
  <c r="J230" i="20"/>
  <c r="H48" i="33" s="1"/>
  <c r="R230" i="20"/>
  <c r="N230" i="20"/>
  <c r="Q230" i="20"/>
  <c r="O230" i="20"/>
  <c r="I243" i="20"/>
  <c r="O243" i="20"/>
  <c r="Q243" i="20"/>
  <c r="R243" i="20"/>
  <c r="H243" i="20"/>
  <c r="P243" i="20"/>
  <c r="J243" i="20"/>
  <c r="H61" i="33" s="1"/>
  <c r="N243" i="20"/>
  <c r="I231" i="20"/>
  <c r="O231" i="20"/>
  <c r="J231" i="20"/>
  <c r="H49" i="33" s="1"/>
  <c r="Q231" i="20"/>
  <c r="H231" i="20"/>
  <c r="P231" i="20"/>
  <c r="N231" i="20"/>
  <c r="R231" i="20"/>
  <c r="J150" i="20"/>
  <c r="H34" i="33" s="1"/>
  <c r="H150" i="20"/>
  <c r="R150" i="20"/>
  <c r="N150" i="20"/>
  <c r="Q150" i="20"/>
  <c r="I150" i="20"/>
  <c r="P150" i="20"/>
  <c r="O150" i="20"/>
  <c r="I155" i="20"/>
  <c r="O155" i="20"/>
  <c r="N155" i="20"/>
  <c r="H155" i="20"/>
  <c r="R155" i="20"/>
  <c r="J155" i="20"/>
  <c r="H39" i="33" s="1"/>
  <c r="Q155" i="20"/>
  <c r="P155" i="20"/>
  <c r="H160" i="20"/>
  <c r="P160" i="20"/>
  <c r="J160" i="20"/>
  <c r="H44" i="33" s="1"/>
  <c r="R160" i="20"/>
  <c r="N160" i="20"/>
  <c r="Q160" i="20"/>
  <c r="I160" i="20"/>
  <c r="O160" i="20"/>
  <c r="I161" i="20"/>
  <c r="O161" i="20"/>
  <c r="Q161" i="20"/>
  <c r="R161" i="20"/>
  <c r="H161" i="20"/>
  <c r="P161" i="20"/>
  <c r="J161" i="20"/>
  <c r="H45" i="33" s="1"/>
  <c r="N161" i="20"/>
  <c r="H70" i="20"/>
  <c r="P70" i="20"/>
  <c r="I70" i="20"/>
  <c r="O70" i="20"/>
  <c r="J70" i="20"/>
  <c r="H20" i="33" s="1"/>
  <c r="R70" i="20"/>
  <c r="Q70" i="20"/>
  <c r="I71" i="20"/>
  <c r="O71" i="20"/>
  <c r="J71" i="20"/>
  <c r="H21" i="33" s="1"/>
  <c r="R71" i="20"/>
  <c r="Q71" i="20"/>
  <c r="H71" i="20"/>
  <c r="P71" i="20"/>
  <c r="J76" i="20"/>
  <c r="H26" i="33" s="1"/>
  <c r="R76" i="20"/>
  <c r="Q76" i="20"/>
  <c r="H76" i="20"/>
  <c r="P76" i="20"/>
  <c r="I76" i="20"/>
  <c r="O76" i="20"/>
  <c r="Q77" i="20"/>
  <c r="H77" i="20"/>
  <c r="P77" i="20"/>
  <c r="R77" i="20"/>
  <c r="I77" i="20"/>
  <c r="O77" i="20"/>
  <c r="J77" i="20"/>
  <c r="H27" i="33" s="1"/>
  <c r="I325" i="20"/>
  <c r="O325" i="20"/>
  <c r="J325" i="20"/>
  <c r="H77" i="33" s="1"/>
  <c r="R325" i="20"/>
  <c r="N325" i="20"/>
  <c r="Q325" i="20"/>
  <c r="P325" i="20"/>
  <c r="H325" i="20"/>
  <c r="I317" i="20"/>
  <c r="O317" i="20"/>
  <c r="J317" i="20"/>
  <c r="H69" i="33" s="1"/>
  <c r="R317" i="20"/>
  <c r="N317" i="20"/>
  <c r="Q317" i="20"/>
  <c r="H317" i="20"/>
  <c r="P317" i="20"/>
  <c r="Q323" i="20"/>
  <c r="H323" i="20"/>
  <c r="P323" i="20"/>
  <c r="I323" i="20"/>
  <c r="O323" i="20"/>
  <c r="N323" i="20"/>
  <c r="J323" i="20"/>
  <c r="H75" i="33" s="1"/>
  <c r="R323" i="20"/>
  <c r="H316" i="20"/>
  <c r="P316" i="20"/>
  <c r="I316" i="20"/>
  <c r="O316" i="20"/>
  <c r="J316" i="20"/>
  <c r="H68" i="33" s="1"/>
  <c r="R316" i="20"/>
  <c r="N316" i="20"/>
  <c r="Q316" i="20"/>
  <c r="H242" i="20"/>
  <c r="P242" i="20"/>
  <c r="J242" i="20"/>
  <c r="H60" i="33" s="1"/>
  <c r="R242" i="20"/>
  <c r="N242" i="20"/>
  <c r="Q242" i="20"/>
  <c r="I242" i="20"/>
  <c r="O242" i="20"/>
  <c r="H238" i="20"/>
  <c r="P238" i="20"/>
  <c r="J238" i="20"/>
  <c r="H56" i="33" s="1"/>
  <c r="R238" i="20"/>
  <c r="N238" i="20"/>
  <c r="Q238" i="20"/>
  <c r="O238" i="20"/>
  <c r="I238" i="20"/>
  <c r="J236" i="20"/>
  <c r="H54" i="33" s="1"/>
  <c r="R236" i="20"/>
  <c r="N236" i="20"/>
  <c r="H236" i="20"/>
  <c r="P236" i="20"/>
  <c r="I236" i="20"/>
  <c r="O236" i="20"/>
  <c r="Q236" i="20"/>
  <c r="I151" i="20"/>
  <c r="O151" i="20"/>
  <c r="J151" i="20"/>
  <c r="H35" i="33" s="1"/>
  <c r="R151" i="20"/>
  <c r="Q151" i="20"/>
  <c r="H151" i="20"/>
  <c r="P151" i="20"/>
  <c r="N151" i="20"/>
  <c r="I67" i="20"/>
  <c r="O67" i="20"/>
  <c r="J67" i="20"/>
  <c r="H17" i="33" s="1"/>
  <c r="R67" i="20"/>
  <c r="Q67" i="20"/>
  <c r="H67" i="20"/>
  <c r="P67" i="20"/>
  <c r="I321" i="20"/>
  <c r="O321" i="20"/>
  <c r="J321" i="20"/>
  <c r="H73" i="33" s="1"/>
  <c r="R321" i="20"/>
  <c r="N321" i="20"/>
  <c r="Q321" i="20"/>
  <c r="H321" i="20"/>
  <c r="P321" i="20"/>
  <c r="H312" i="20"/>
  <c r="P312" i="20"/>
  <c r="I312" i="20"/>
  <c r="O312" i="20"/>
  <c r="J312" i="20"/>
  <c r="H64" i="33" s="1"/>
  <c r="R312" i="20"/>
  <c r="N312" i="20"/>
  <c r="Q312" i="20"/>
  <c r="J154" i="20"/>
  <c r="H38" i="33" s="1"/>
  <c r="H154" i="20"/>
  <c r="P154" i="20"/>
  <c r="I154" i="20"/>
  <c r="N154" i="20"/>
  <c r="R154" i="20"/>
  <c r="Q154" i="20"/>
  <c r="O154" i="20"/>
  <c r="H78" i="20"/>
  <c r="P78" i="20"/>
  <c r="I78" i="20"/>
  <c r="O78" i="20"/>
  <c r="J78" i="20"/>
  <c r="H28" i="33" s="1"/>
  <c r="R78" i="20"/>
  <c r="Q78" i="20"/>
  <c r="H74" i="20"/>
  <c r="P74" i="20"/>
  <c r="I74" i="20"/>
  <c r="O74" i="20"/>
  <c r="R74" i="20"/>
  <c r="Q74" i="20"/>
  <c r="J74" i="20"/>
  <c r="H24" i="33" s="1"/>
  <c r="I75" i="20"/>
  <c r="O75" i="20"/>
  <c r="J75" i="20"/>
  <c r="H25" i="33" s="1"/>
  <c r="R75" i="20"/>
  <c r="Q75" i="20"/>
  <c r="H75" i="20"/>
  <c r="P75" i="20"/>
  <c r="H65" i="20"/>
  <c r="Q65" i="20"/>
  <c r="P65" i="20"/>
  <c r="O65" i="20"/>
  <c r="J65" i="20"/>
  <c r="H15" i="33" s="1"/>
  <c r="I65" i="20"/>
  <c r="R65" i="20"/>
  <c r="J314" i="20"/>
  <c r="H66" i="33" s="1"/>
  <c r="R314" i="20"/>
  <c r="N314" i="20"/>
  <c r="Q314" i="20"/>
  <c r="H314" i="20"/>
  <c r="P314" i="20"/>
  <c r="O314" i="20"/>
  <c r="I314" i="20"/>
  <c r="J322" i="20"/>
  <c r="H74" i="33" s="1"/>
  <c r="R322" i="20"/>
  <c r="N322" i="20"/>
  <c r="Q322" i="20"/>
  <c r="H322" i="20"/>
  <c r="P322" i="20"/>
  <c r="I322" i="20"/>
  <c r="O322" i="20"/>
  <c r="H311" i="20"/>
  <c r="Q311" i="20"/>
  <c r="P311" i="20"/>
  <c r="J311" i="20"/>
  <c r="H63" i="33" s="1"/>
  <c r="O311" i="20"/>
  <c r="I311" i="20"/>
  <c r="R311" i="20"/>
  <c r="N311" i="20"/>
  <c r="H320" i="20"/>
  <c r="P320" i="20"/>
  <c r="I320" i="20"/>
  <c r="O320" i="20"/>
  <c r="J320" i="20"/>
  <c r="H72" i="33" s="1"/>
  <c r="R320" i="20"/>
  <c r="N320" i="20"/>
  <c r="Q320" i="20"/>
  <c r="I239" i="20"/>
  <c r="O239" i="20"/>
  <c r="Q239" i="20"/>
  <c r="H239" i="20"/>
  <c r="P239" i="20"/>
  <c r="J239" i="20"/>
  <c r="H57" i="33" s="1"/>
  <c r="N239" i="20"/>
  <c r="R239" i="20"/>
  <c r="J232" i="20"/>
  <c r="H50" i="33" s="1"/>
  <c r="R232" i="20"/>
  <c r="N232" i="20"/>
  <c r="H232" i="20"/>
  <c r="P232" i="20"/>
  <c r="I232" i="20"/>
  <c r="Q232" i="20"/>
  <c r="O232" i="20"/>
  <c r="J240" i="20"/>
  <c r="H58" i="33" s="1"/>
  <c r="R240" i="20"/>
  <c r="N240" i="20"/>
  <c r="H240" i="20"/>
  <c r="P240" i="20"/>
  <c r="Q240" i="20"/>
  <c r="I240" i="20"/>
  <c r="O240" i="20"/>
  <c r="Q233" i="20"/>
  <c r="H233" i="20"/>
  <c r="I233" i="20"/>
  <c r="O233" i="20"/>
  <c r="N233" i="20"/>
  <c r="J233" i="20"/>
  <c r="H51" i="33" s="1"/>
  <c r="R233" i="20"/>
  <c r="P233" i="20"/>
  <c r="H148" i="20"/>
  <c r="J148" i="20"/>
  <c r="H32" i="33" s="1"/>
  <c r="P148" i="20"/>
  <c r="O148" i="20"/>
  <c r="R148" i="20"/>
  <c r="Q148" i="20"/>
  <c r="N148" i="20"/>
  <c r="I148" i="20"/>
  <c r="I157" i="20"/>
  <c r="Q157" i="20"/>
  <c r="H157" i="20"/>
  <c r="O157" i="20"/>
  <c r="J157" i="20"/>
  <c r="H41" i="33" s="1"/>
  <c r="N157" i="20"/>
  <c r="R157" i="20"/>
  <c r="P157" i="20"/>
  <c r="H66" i="20"/>
  <c r="P66" i="20"/>
  <c r="I66" i="20"/>
  <c r="O66" i="20"/>
  <c r="R66" i="20"/>
  <c r="Q66" i="20"/>
  <c r="J66" i="20"/>
  <c r="H16" i="33" s="1"/>
  <c r="J72" i="20"/>
  <c r="H22" i="33" s="1"/>
  <c r="R72" i="20"/>
  <c r="Q72" i="20"/>
  <c r="H72" i="20"/>
  <c r="P72" i="20"/>
  <c r="I72" i="20"/>
  <c r="O72" i="20"/>
  <c r="Q73" i="20"/>
  <c r="H73" i="20"/>
  <c r="P73" i="20"/>
  <c r="I73" i="20"/>
  <c r="O73" i="20"/>
  <c r="J73" i="20"/>
  <c r="H23" i="33" s="1"/>
  <c r="R73" i="20"/>
  <c r="J318" i="20"/>
  <c r="H70" i="33" s="1"/>
  <c r="R318" i="20"/>
  <c r="N318" i="20"/>
  <c r="Q318" i="20"/>
  <c r="H318" i="20"/>
  <c r="P318" i="20"/>
  <c r="I318" i="20"/>
  <c r="O318" i="20"/>
  <c r="I159" i="20"/>
  <c r="O159" i="20"/>
  <c r="J159" i="20"/>
  <c r="H43" i="33" s="1"/>
  <c r="P159" i="20"/>
  <c r="N159" i="20"/>
  <c r="R159" i="20"/>
  <c r="H159" i="20"/>
  <c r="Q159" i="20"/>
  <c r="I149" i="20"/>
  <c r="H149" i="20"/>
  <c r="O149" i="20"/>
  <c r="J149" i="20"/>
  <c r="H33" i="33" s="1"/>
  <c r="R149" i="20"/>
  <c r="N149" i="20"/>
  <c r="Q149" i="20"/>
  <c r="P149" i="20"/>
  <c r="J158" i="20"/>
  <c r="H42" i="33" s="1"/>
  <c r="H158" i="20"/>
  <c r="P158" i="20"/>
  <c r="O158" i="20"/>
  <c r="N158" i="20"/>
  <c r="I158" i="20"/>
  <c r="R158" i="20"/>
  <c r="Q158" i="20"/>
  <c r="H147" i="20"/>
  <c r="J147" i="20"/>
  <c r="H31" i="33" s="1"/>
  <c r="I147" i="20"/>
  <c r="Q147" i="20"/>
  <c r="P147" i="20"/>
  <c r="O147" i="20"/>
  <c r="N147" i="20"/>
  <c r="R147" i="20"/>
  <c r="H152" i="20"/>
  <c r="J152" i="20"/>
  <c r="H36" i="33" s="1"/>
  <c r="R152" i="20"/>
  <c r="N152" i="20"/>
  <c r="I152" i="20"/>
  <c r="Q152" i="20"/>
  <c r="P152" i="20"/>
  <c r="O152" i="20"/>
  <c r="I153" i="20"/>
  <c r="Q153" i="20"/>
  <c r="N153" i="20"/>
  <c r="R153" i="20"/>
  <c r="H153" i="20"/>
  <c r="J153" i="20"/>
  <c r="H37" i="33" s="1"/>
  <c r="P153" i="20"/>
  <c r="O153" i="20"/>
  <c r="J68" i="20"/>
  <c r="H18" i="33" s="1"/>
  <c r="R68" i="20"/>
  <c r="Q68" i="20"/>
  <c r="H68" i="20"/>
  <c r="P68" i="20"/>
  <c r="I68" i="20"/>
  <c r="O68" i="20"/>
  <c r="Q69" i="20"/>
  <c r="H69" i="20"/>
  <c r="P69" i="20"/>
  <c r="R69" i="20"/>
  <c r="I69" i="20"/>
  <c r="O69" i="20"/>
  <c r="J69" i="20"/>
  <c r="H19" i="33" s="1"/>
  <c r="I313" i="20"/>
  <c r="O313" i="20"/>
  <c r="J313" i="20"/>
  <c r="H65" i="33" s="1"/>
  <c r="R313" i="20"/>
  <c r="N313" i="20"/>
  <c r="Q313" i="20"/>
  <c r="P313" i="20"/>
  <c r="H313" i="20"/>
  <c r="Q315" i="20"/>
  <c r="H315" i="20"/>
  <c r="P315" i="20"/>
  <c r="I315" i="20"/>
  <c r="O315" i="20"/>
  <c r="J315" i="20"/>
  <c r="H67" i="33" s="1"/>
  <c r="R315" i="20"/>
  <c r="N315" i="20"/>
  <c r="H324" i="20"/>
  <c r="P324" i="20"/>
  <c r="I324" i="20"/>
  <c r="O324" i="20"/>
  <c r="J324" i="20"/>
  <c r="H76" i="33" s="1"/>
  <c r="R324" i="20"/>
  <c r="N324" i="20"/>
  <c r="Q324" i="20"/>
  <c r="Q241" i="20"/>
  <c r="I241" i="20"/>
  <c r="O241" i="20"/>
  <c r="J241" i="20"/>
  <c r="H59" i="33" s="1"/>
  <c r="N241" i="20"/>
  <c r="R241" i="20"/>
  <c r="H241" i="20"/>
  <c r="P241" i="20"/>
  <c r="H229" i="20"/>
  <c r="Q229" i="20"/>
  <c r="J229" i="20"/>
  <c r="H47" i="33" s="1"/>
  <c r="O229" i="20"/>
  <c r="I229" i="20"/>
  <c r="R229" i="20"/>
  <c r="P229" i="20"/>
  <c r="N229" i="20"/>
  <c r="Q237" i="20"/>
  <c r="I237" i="20"/>
  <c r="O237" i="20"/>
  <c r="R237" i="20"/>
  <c r="H237" i="20"/>
  <c r="P237" i="20"/>
  <c r="J237" i="20"/>
  <c r="H55" i="33" s="1"/>
  <c r="N237" i="20"/>
  <c r="I235" i="20"/>
  <c r="O235" i="20"/>
  <c r="J235" i="20"/>
  <c r="H53" i="33" s="1"/>
  <c r="Q235" i="20"/>
  <c r="R235" i="20"/>
  <c r="P235" i="20"/>
  <c r="H235" i="20"/>
  <c r="N235" i="20"/>
  <c r="R178" i="20"/>
  <c r="H234" i="20"/>
  <c r="P234" i="20"/>
  <c r="I234" i="20"/>
  <c r="J234" i="20"/>
  <c r="H52" i="33" s="1"/>
  <c r="R234" i="20"/>
  <c r="N234" i="20"/>
  <c r="Q234" i="20"/>
  <c r="O234" i="20"/>
  <c r="W128" i="20"/>
  <c r="V128" i="20"/>
  <c r="V137" i="20"/>
  <c r="W137" i="20"/>
  <c r="V211" i="20"/>
  <c r="W211" i="20"/>
  <c r="V130" i="20"/>
  <c r="W130" i="20"/>
  <c r="V135" i="20"/>
  <c r="W135" i="20"/>
  <c r="W140" i="20"/>
  <c r="V140" i="20"/>
  <c r="V141" i="20"/>
  <c r="W141" i="20"/>
  <c r="V46" i="20"/>
  <c r="W46" i="20"/>
  <c r="W47" i="20"/>
  <c r="V47" i="20"/>
  <c r="V52" i="20"/>
  <c r="W52" i="20"/>
  <c r="V53" i="20"/>
  <c r="W53" i="20"/>
  <c r="V301" i="20"/>
  <c r="W301" i="20"/>
  <c r="V298" i="20"/>
  <c r="W298" i="20"/>
  <c r="V299" i="20"/>
  <c r="W299" i="20"/>
  <c r="W292" i="20"/>
  <c r="V292" i="20"/>
  <c r="D211" i="20"/>
  <c r="T222" i="20"/>
  <c r="V222" i="20"/>
  <c r="W222" i="20"/>
  <c r="V218" i="20"/>
  <c r="W218" i="20"/>
  <c r="W216" i="20"/>
  <c r="V216" i="20"/>
  <c r="W136" i="20"/>
  <c r="V136" i="20"/>
  <c r="V293" i="20"/>
  <c r="W293" i="20"/>
  <c r="W304" i="20"/>
  <c r="V304" i="20"/>
  <c r="V134" i="20"/>
  <c r="W134" i="20"/>
  <c r="V139" i="20"/>
  <c r="W139" i="20"/>
  <c r="V129" i="20"/>
  <c r="W129" i="20"/>
  <c r="V50" i="20"/>
  <c r="W50" i="20"/>
  <c r="W51" i="20"/>
  <c r="V51" i="20"/>
  <c r="W56" i="20"/>
  <c r="V56" i="20"/>
  <c r="V57" i="20"/>
  <c r="W57" i="20"/>
  <c r="V305" i="20"/>
  <c r="W305" i="20"/>
  <c r="V297" i="20"/>
  <c r="W297" i="20"/>
  <c r="V303" i="20"/>
  <c r="W303" i="20"/>
  <c r="W296" i="20"/>
  <c r="V296" i="20"/>
  <c r="V219" i="20"/>
  <c r="W219" i="20"/>
  <c r="T212" i="20"/>
  <c r="W212" i="20"/>
  <c r="V212" i="20"/>
  <c r="T220" i="20"/>
  <c r="W220" i="20"/>
  <c r="V220" i="20"/>
  <c r="V213" i="20"/>
  <c r="W213" i="20"/>
  <c r="V131" i="20"/>
  <c r="W131" i="20"/>
  <c r="W48" i="20"/>
  <c r="V48" i="20"/>
  <c r="V49" i="20"/>
  <c r="W49" i="20"/>
  <c r="V295" i="20"/>
  <c r="W295" i="20"/>
  <c r="C230" i="20"/>
  <c r="F48" i="33" s="1"/>
  <c r="V210" i="20"/>
  <c r="W210" i="20"/>
  <c r="G223" i="20"/>
  <c r="V223" i="20"/>
  <c r="W223" i="20"/>
  <c r="V138" i="20"/>
  <c r="W138" i="20"/>
  <c r="V127" i="20"/>
  <c r="W127" i="20"/>
  <c r="W132" i="20"/>
  <c r="V132" i="20"/>
  <c r="V133" i="20"/>
  <c r="W133" i="20"/>
  <c r="V58" i="20"/>
  <c r="W58" i="20"/>
  <c r="V54" i="20"/>
  <c r="W54" i="20"/>
  <c r="W55" i="20"/>
  <c r="V55" i="20"/>
  <c r="W45" i="20"/>
  <c r="V45" i="20"/>
  <c r="V294" i="20"/>
  <c r="W294" i="20"/>
  <c r="V302" i="20"/>
  <c r="W302" i="20"/>
  <c r="V291" i="20"/>
  <c r="W291" i="20"/>
  <c r="W300" i="20"/>
  <c r="V300" i="20"/>
  <c r="V221" i="20"/>
  <c r="W221" i="20"/>
  <c r="Q173" i="20"/>
  <c r="W209" i="20"/>
  <c r="V209" i="20"/>
  <c r="V217" i="20"/>
  <c r="W217" i="20"/>
  <c r="C215" i="20"/>
  <c r="V215" i="20"/>
  <c r="W215" i="20"/>
  <c r="T214" i="20"/>
  <c r="V214" i="20"/>
  <c r="W214" i="20"/>
  <c r="N216" i="20"/>
  <c r="O216" i="20"/>
  <c r="R198" i="20"/>
  <c r="S219" i="20"/>
  <c r="S195" i="20"/>
  <c r="S199" i="20"/>
  <c r="C219" i="20"/>
  <c r="P339" i="20"/>
  <c r="C231" i="20"/>
  <c r="F49" i="33" s="1"/>
  <c r="P211" i="20"/>
  <c r="P216" i="20"/>
  <c r="D236" i="20"/>
  <c r="J54" i="33" s="1"/>
  <c r="C239" i="20"/>
  <c r="F57" i="33" s="1"/>
  <c r="M218" i="20"/>
  <c r="S177" i="20"/>
  <c r="S213" i="20"/>
  <c r="I213" i="20"/>
  <c r="U213" i="20"/>
  <c r="K233" i="20"/>
  <c r="L51" i="33" s="1"/>
  <c r="R213" i="20"/>
  <c r="E233" i="20"/>
  <c r="K51" i="33" s="1"/>
  <c r="E213" i="20"/>
  <c r="S180" i="20"/>
  <c r="Q180" i="20"/>
  <c r="M216" i="20"/>
  <c r="R216" i="20"/>
  <c r="X216" i="20"/>
  <c r="R186" i="20"/>
  <c r="I222" i="20"/>
  <c r="D238" i="20"/>
  <c r="J56" i="33" s="1"/>
  <c r="T178" i="20"/>
  <c r="D242" i="20"/>
  <c r="J60" i="33" s="1"/>
  <c r="T198" i="20"/>
  <c r="R180" i="20"/>
  <c r="U216" i="20"/>
  <c r="C236" i="20"/>
  <c r="F54" i="33" s="1"/>
  <c r="Q198" i="20"/>
  <c r="E236" i="20"/>
  <c r="K54" i="33" s="1"/>
  <c r="K216" i="20"/>
  <c r="G214" i="20"/>
  <c r="O346" i="20"/>
  <c r="R346" i="20"/>
  <c r="T346" i="20" s="1"/>
  <c r="N346" i="20"/>
  <c r="P346" i="20" s="1"/>
  <c r="S346" i="20"/>
  <c r="R183" i="20"/>
  <c r="R219" i="20"/>
  <c r="D239" i="20"/>
  <c r="J57" i="33" s="1"/>
  <c r="J211" i="20"/>
  <c r="T195" i="20"/>
  <c r="T183" i="20"/>
  <c r="K219" i="20"/>
  <c r="E232" i="20"/>
  <c r="K50" i="33" s="1"/>
  <c r="X211" i="20"/>
  <c r="C210" i="20"/>
  <c r="S198" i="20"/>
  <c r="K236" i="20"/>
  <c r="L54" i="33" s="1"/>
  <c r="C216" i="20"/>
  <c r="I216" i="20"/>
  <c r="O222" i="20"/>
  <c r="X214" i="20"/>
  <c r="X218" i="20"/>
  <c r="Q214" i="20"/>
  <c r="Q186" i="20"/>
  <c r="S186" i="20"/>
  <c r="T186" i="20"/>
  <c r="K222" i="20"/>
  <c r="C222" i="20"/>
  <c r="D222" i="20"/>
  <c r="U222" i="20"/>
  <c r="K242" i="20"/>
  <c r="L60" i="33" s="1"/>
  <c r="R202" i="20"/>
  <c r="S182" i="20"/>
  <c r="O218" i="20"/>
  <c r="D218" i="20"/>
  <c r="Q178" i="20"/>
  <c r="O214" i="20"/>
  <c r="I214" i="20"/>
  <c r="T180" i="20"/>
  <c r="Q216" i="20"/>
  <c r="J216" i="20"/>
  <c r="S216" i="20"/>
  <c r="J222" i="20"/>
  <c r="S222" i="20"/>
  <c r="P222" i="20"/>
  <c r="M222" i="20"/>
  <c r="C242" i="20"/>
  <c r="F60" i="33" s="1"/>
  <c r="Q202" i="20"/>
  <c r="T202" i="20"/>
  <c r="C218" i="20"/>
  <c r="U218" i="20"/>
  <c r="J214" i="20"/>
  <c r="N214" i="20"/>
  <c r="K234" i="20"/>
  <c r="L52" i="33" s="1"/>
  <c r="T216" i="20"/>
  <c r="N222" i="20"/>
  <c r="R222" i="20"/>
  <c r="E242" i="20"/>
  <c r="K60" i="33" s="1"/>
  <c r="X222" i="20"/>
  <c r="Q222" i="20"/>
  <c r="P218" i="20"/>
  <c r="D234" i="20"/>
  <c r="J52" i="33" s="1"/>
  <c r="G216" i="20"/>
  <c r="S184" i="20"/>
  <c r="K220" i="20"/>
  <c r="Q182" i="20"/>
  <c r="R182" i="20"/>
  <c r="J218" i="20"/>
  <c r="S218" i="20"/>
  <c r="I218" i="20"/>
  <c r="E238" i="20"/>
  <c r="K56" i="33" s="1"/>
  <c r="T191" i="20"/>
  <c r="R191" i="20"/>
  <c r="R214" i="20"/>
  <c r="C214" i="20"/>
  <c r="S214" i="20"/>
  <c r="M214" i="20"/>
  <c r="C234" i="20"/>
  <c r="F52" i="33" s="1"/>
  <c r="T218" i="20"/>
  <c r="N218" i="20"/>
  <c r="R218" i="20"/>
  <c r="T182" i="20"/>
  <c r="K218" i="20"/>
  <c r="K238" i="20"/>
  <c r="L56" i="33" s="1"/>
  <c r="Q218" i="20"/>
  <c r="C238" i="20"/>
  <c r="F56" i="33" s="1"/>
  <c r="Q191" i="20"/>
  <c r="P214" i="20"/>
  <c r="S178" i="20"/>
  <c r="K214" i="20"/>
  <c r="E234" i="20"/>
  <c r="K52" i="33" s="1"/>
  <c r="D214" i="20"/>
  <c r="U214" i="20"/>
  <c r="G222" i="20"/>
  <c r="R174" i="20"/>
  <c r="S187" i="20"/>
  <c r="U220" i="20"/>
  <c r="P223" i="20"/>
  <c r="E240" i="20"/>
  <c r="K58" i="33" s="1"/>
  <c r="D240" i="20"/>
  <c r="J58" i="33" s="1"/>
  <c r="I210" i="20"/>
  <c r="R184" i="20"/>
  <c r="M223" i="20"/>
  <c r="P220" i="20"/>
  <c r="D220" i="20"/>
  <c r="N220" i="20"/>
  <c r="X220" i="20"/>
  <c r="R189" i="20"/>
  <c r="S210" i="20"/>
  <c r="K230" i="20"/>
  <c r="L48" i="33" s="1"/>
  <c r="Q189" i="20"/>
  <c r="Q190" i="20"/>
  <c r="Q184" i="20"/>
  <c r="I220" i="20"/>
  <c r="R220" i="20"/>
  <c r="U223" i="20"/>
  <c r="K223" i="20"/>
  <c r="I223" i="20"/>
  <c r="J223" i="20"/>
  <c r="X223" i="20"/>
  <c r="T187" i="20"/>
  <c r="N223" i="20"/>
  <c r="K243" i="20"/>
  <c r="L61" i="33" s="1"/>
  <c r="G218" i="20"/>
  <c r="E243" i="20"/>
  <c r="K61" i="33" s="1"/>
  <c r="T223" i="20"/>
  <c r="G210" i="20"/>
  <c r="T175" i="20"/>
  <c r="S211" i="20"/>
  <c r="S175" i="20"/>
  <c r="G211" i="20"/>
  <c r="O212" i="20"/>
  <c r="M211" i="20"/>
  <c r="J210" i="20"/>
  <c r="S189" i="20"/>
  <c r="T184" i="20"/>
  <c r="M220" i="20"/>
  <c r="O220" i="20"/>
  <c r="C240" i="20"/>
  <c r="F58" i="33" s="1"/>
  <c r="Q187" i="20"/>
  <c r="R187" i="20"/>
  <c r="R223" i="20"/>
  <c r="O223" i="20"/>
  <c r="C223" i="20"/>
  <c r="D243" i="20"/>
  <c r="J61" i="33" s="1"/>
  <c r="G220" i="20"/>
  <c r="X210" i="20"/>
  <c r="E230" i="20"/>
  <c r="K48" i="33" s="1"/>
  <c r="M210" i="20"/>
  <c r="Q174" i="20"/>
  <c r="N210" i="20"/>
  <c r="T174" i="20"/>
  <c r="S194" i="20"/>
  <c r="C220" i="20"/>
  <c r="K240" i="20"/>
  <c r="L58" i="33" s="1"/>
  <c r="Q220" i="20"/>
  <c r="J220" i="20"/>
  <c r="S220" i="20"/>
  <c r="D223" i="20"/>
  <c r="Q223" i="20"/>
  <c r="S223" i="20"/>
  <c r="C243" i="20"/>
  <c r="F61" i="33" s="1"/>
  <c r="R188" i="20"/>
  <c r="R193" i="20"/>
  <c r="T188" i="20"/>
  <c r="T193" i="20"/>
  <c r="E135" i="20"/>
  <c r="E58" i="20"/>
  <c r="E301" i="20"/>
  <c r="E299" i="20"/>
  <c r="T221" i="20"/>
  <c r="E221" i="20"/>
  <c r="E209" i="20"/>
  <c r="T217" i="20"/>
  <c r="E217" i="20"/>
  <c r="T215" i="20"/>
  <c r="E215" i="20"/>
  <c r="E134" i="20"/>
  <c r="E129" i="20"/>
  <c r="E229" i="20"/>
  <c r="K47" i="33" s="1"/>
  <c r="E48" i="20"/>
  <c r="C69" i="20"/>
  <c r="F19" i="33" s="1"/>
  <c r="E49" i="20"/>
  <c r="E305" i="20"/>
  <c r="E297" i="20"/>
  <c r="E303" i="20"/>
  <c r="E296" i="20"/>
  <c r="Q192" i="20"/>
  <c r="S192" i="20"/>
  <c r="I211" i="20"/>
  <c r="R175" i="20"/>
  <c r="O211" i="20"/>
  <c r="K211" i="20"/>
  <c r="D231" i="20"/>
  <c r="J49" i="33" s="1"/>
  <c r="T211" i="20"/>
  <c r="T210" i="20"/>
  <c r="E210" i="20"/>
  <c r="E223" i="20"/>
  <c r="E220" i="20"/>
  <c r="E130" i="20"/>
  <c r="E140" i="20"/>
  <c r="E55" i="20"/>
  <c r="E298" i="20"/>
  <c r="E292" i="20"/>
  <c r="E139" i="20"/>
  <c r="E138" i="20"/>
  <c r="E127" i="20"/>
  <c r="E132" i="20"/>
  <c r="E133" i="20"/>
  <c r="N221" i="20"/>
  <c r="E46" i="20"/>
  <c r="E47" i="20"/>
  <c r="E52" i="20"/>
  <c r="E53" i="20"/>
  <c r="E294" i="20"/>
  <c r="E302" i="20"/>
  <c r="E291" i="20"/>
  <c r="E300" i="20"/>
  <c r="S193" i="20"/>
  <c r="Q193" i="20"/>
  <c r="Q175" i="20"/>
  <c r="R211" i="20"/>
  <c r="N211" i="20"/>
  <c r="U211" i="20"/>
  <c r="Q211" i="20"/>
  <c r="K231" i="20"/>
  <c r="L49" i="33" s="1"/>
  <c r="C211" i="20"/>
  <c r="E231" i="20"/>
  <c r="K49" i="33" s="1"/>
  <c r="E222" i="20"/>
  <c r="E218" i="20"/>
  <c r="E216" i="20"/>
  <c r="E214" i="20"/>
  <c r="E141" i="20"/>
  <c r="E54" i="20"/>
  <c r="E128" i="20"/>
  <c r="E131" i="20"/>
  <c r="E136" i="20"/>
  <c r="E137" i="20"/>
  <c r="Q209" i="20"/>
  <c r="C70" i="20"/>
  <c r="F20" i="33" s="1"/>
  <c r="E50" i="20"/>
  <c r="C71" i="20"/>
  <c r="F21" i="33" s="1"/>
  <c r="E51" i="20"/>
  <c r="E56" i="20"/>
  <c r="E57" i="20"/>
  <c r="Q179" i="20"/>
  <c r="E293" i="20"/>
  <c r="E295" i="20"/>
  <c r="E304" i="20"/>
  <c r="R192" i="20"/>
  <c r="E219" i="20"/>
  <c r="G212" i="20"/>
  <c r="E212" i="20"/>
  <c r="E211" i="20"/>
  <c r="S221" i="20"/>
  <c r="S173" i="20"/>
  <c r="P209" i="20"/>
  <c r="P217" i="20"/>
  <c r="G209" i="20"/>
  <c r="D241" i="20"/>
  <c r="J59" i="33" s="1"/>
  <c r="P221" i="20"/>
  <c r="U217" i="20"/>
  <c r="J215" i="20"/>
  <c r="M221" i="20"/>
  <c r="C209" i="20"/>
  <c r="J209" i="20"/>
  <c r="T181" i="20"/>
  <c r="C237" i="20"/>
  <c r="F55" i="33" s="1"/>
  <c r="G221" i="20"/>
  <c r="O221" i="20"/>
  <c r="Q221" i="20"/>
  <c r="E241" i="20"/>
  <c r="K59" i="33" s="1"/>
  <c r="K241" i="20"/>
  <c r="L59" i="33" s="1"/>
  <c r="I209" i="20"/>
  <c r="U209" i="20"/>
  <c r="D217" i="20"/>
  <c r="J217" i="20"/>
  <c r="T179" i="20"/>
  <c r="S179" i="20"/>
  <c r="S215" i="20"/>
  <c r="Q188" i="20"/>
  <c r="S188" i="20"/>
  <c r="X224" i="20"/>
  <c r="R210" i="20"/>
  <c r="S174" i="20"/>
  <c r="O210" i="20"/>
  <c r="K210" i="20"/>
  <c r="Q210" i="20"/>
  <c r="X221" i="20"/>
  <c r="Q185" i="20"/>
  <c r="D221" i="20"/>
  <c r="U221" i="20"/>
  <c r="Q194" i="20"/>
  <c r="T173" i="20"/>
  <c r="S209" i="20"/>
  <c r="O209" i="20"/>
  <c r="D209" i="20"/>
  <c r="D229" i="20"/>
  <c r="J47" i="33" s="1"/>
  <c r="R209" i="20"/>
  <c r="S196" i="20"/>
  <c r="O217" i="20"/>
  <c r="I217" i="20"/>
  <c r="N217" i="20"/>
  <c r="S190" i="20"/>
  <c r="M215" i="20"/>
  <c r="R215" i="20"/>
  <c r="D235" i="20"/>
  <c r="J53" i="33" s="1"/>
  <c r="P215" i="20"/>
  <c r="T209" i="20"/>
  <c r="G215" i="20"/>
  <c r="K221" i="20"/>
  <c r="C221" i="20"/>
  <c r="R221" i="20"/>
  <c r="R173" i="20"/>
  <c r="M209" i="20"/>
  <c r="N209" i="20"/>
  <c r="S181" i="20"/>
  <c r="S217" i="20"/>
  <c r="N215" i="20"/>
  <c r="D230" i="20"/>
  <c r="J48" i="33" s="1"/>
  <c r="P210" i="20"/>
  <c r="D210" i="20"/>
  <c r="U210" i="20"/>
  <c r="R185" i="20"/>
  <c r="S185" i="20"/>
  <c r="T185" i="20"/>
  <c r="I221" i="20"/>
  <c r="J221" i="20"/>
  <c r="C241" i="20"/>
  <c r="F59" i="33" s="1"/>
  <c r="X209" i="20"/>
  <c r="K229" i="20"/>
  <c r="L47" i="33" s="1"/>
  <c r="K209" i="20"/>
  <c r="C229" i="20"/>
  <c r="F47" i="33" s="1"/>
  <c r="Q196" i="20"/>
  <c r="X217" i="20"/>
  <c r="K217" i="20"/>
  <c r="Q181" i="20"/>
  <c r="M217" i="20"/>
  <c r="U215" i="20"/>
  <c r="R179" i="20"/>
  <c r="I215" i="20"/>
  <c r="C235" i="20"/>
  <c r="F53" i="33" s="1"/>
  <c r="G217" i="20"/>
  <c r="T176" i="20"/>
  <c r="S176" i="20"/>
  <c r="R212" i="20"/>
  <c r="I212" i="20"/>
  <c r="U212" i="20"/>
  <c r="X212" i="20"/>
  <c r="C232" i="20"/>
  <c r="F50" i="33" s="1"/>
  <c r="G219" i="20"/>
  <c r="T201" i="20"/>
  <c r="R201" i="20"/>
  <c r="T194" i="20"/>
  <c r="U219" i="20"/>
  <c r="I219" i="20"/>
  <c r="S183" i="20"/>
  <c r="N219" i="20"/>
  <c r="X219" i="20"/>
  <c r="E239" i="20"/>
  <c r="K57" i="33" s="1"/>
  <c r="K239" i="20"/>
  <c r="L57" i="33" s="1"/>
  <c r="R196" i="20"/>
  <c r="S197" i="20"/>
  <c r="Q197" i="20"/>
  <c r="R181" i="20"/>
  <c r="D237" i="20"/>
  <c r="J55" i="33" s="1"/>
  <c r="C217" i="20"/>
  <c r="Q217" i="20"/>
  <c r="R217" i="20"/>
  <c r="E237" i="20"/>
  <c r="K55" i="33" s="1"/>
  <c r="K237" i="20"/>
  <c r="L55" i="33" s="1"/>
  <c r="T190" i="20"/>
  <c r="Q212" i="20"/>
  <c r="Q176" i="20"/>
  <c r="N212" i="20"/>
  <c r="D212" i="20"/>
  <c r="K232" i="20"/>
  <c r="L50" i="33" s="1"/>
  <c r="K212" i="20"/>
  <c r="D232" i="20"/>
  <c r="J50" i="33" s="1"/>
  <c r="K215" i="20"/>
  <c r="D215" i="20"/>
  <c r="O215" i="20"/>
  <c r="Q215" i="20"/>
  <c r="X215" i="20"/>
  <c r="E235" i="20"/>
  <c r="K53" i="33" s="1"/>
  <c r="K235" i="20"/>
  <c r="L53" i="33" s="1"/>
  <c r="T219" i="20"/>
  <c r="D219" i="20"/>
  <c r="Q183" i="20"/>
  <c r="Q219" i="20"/>
  <c r="O219" i="20"/>
  <c r="P219" i="20"/>
  <c r="R197" i="20"/>
  <c r="M212" i="20"/>
  <c r="C212" i="20"/>
  <c r="R176" i="20"/>
  <c r="P212" i="20"/>
  <c r="S212" i="20"/>
  <c r="I54" i="20"/>
  <c r="E74" i="20"/>
  <c r="K24" i="33" s="1"/>
  <c r="E75" i="20"/>
  <c r="K25" i="33" s="1"/>
  <c r="I55" i="20"/>
  <c r="C72" i="20"/>
  <c r="F22" i="33" s="1"/>
  <c r="I53" i="20"/>
  <c r="E73" i="20"/>
  <c r="K23" i="33" s="1"/>
  <c r="T130" i="20"/>
  <c r="G130" i="20"/>
  <c r="G135" i="20"/>
  <c r="T135" i="20"/>
  <c r="T140" i="20"/>
  <c r="G140" i="20"/>
  <c r="T141" i="20"/>
  <c r="G141" i="20"/>
  <c r="T58" i="20"/>
  <c r="G58" i="20"/>
  <c r="T54" i="20"/>
  <c r="G54" i="20"/>
  <c r="G55" i="20"/>
  <c r="T55" i="20"/>
  <c r="T45" i="20"/>
  <c r="T293" i="20"/>
  <c r="G293" i="20"/>
  <c r="T295" i="20"/>
  <c r="G295" i="20"/>
  <c r="T304" i="20"/>
  <c r="G304" i="20"/>
  <c r="T134" i="20"/>
  <c r="G134" i="20"/>
  <c r="T129" i="20"/>
  <c r="G129" i="20"/>
  <c r="T48" i="20"/>
  <c r="G48" i="20"/>
  <c r="T49" i="20"/>
  <c r="G49" i="20"/>
  <c r="T301" i="20"/>
  <c r="G301" i="20"/>
  <c r="G298" i="20"/>
  <c r="T298" i="20"/>
  <c r="T299" i="20"/>
  <c r="G299" i="20"/>
  <c r="T292" i="20"/>
  <c r="G292" i="20"/>
  <c r="G139" i="20"/>
  <c r="T139" i="20"/>
  <c r="T138" i="20"/>
  <c r="G138" i="20"/>
  <c r="G127" i="20"/>
  <c r="T127" i="20"/>
  <c r="T132" i="20"/>
  <c r="G132" i="20"/>
  <c r="T133" i="20"/>
  <c r="G133" i="20"/>
  <c r="T46" i="20"/>
  <c r="G46" i="20"/>
  <c r="G47" i="20"/>
  <c r="T47" i="20"/>
  <c r="T52" i="20"/>
  <c r="G52" i="20"/>
  <c r="T53" i="20"/>
  <c r="G53" i="20"/>
  <c r="T305" i="20"/>
  <c r="G305" i="20"/>
  <c r="T297" i="20"/>
  <c r="G297" i="20"/>
  <c r="T303" i="20"/>
  <c r="G303" i="20"/>
  <c r="T296" i="20"/>
  <c r="G296" i="20"/>
  <c r="T128" i="20"/>
  <c r="G128" i="20"/>
  <c r="G131" i="20"/>
  <c r="T131" i="20"/>
  <c r="T136" i="20"/>
  <c r="G136" i="20"/>
  <c r="T137" i="20"/>
  <c r="G137" i="20"/>
  <c r="T50" i="20"/>
  <c r="G50" i="20"/>
  <c r="G51" i="20"/>
  <c r="T51" i="20"/>
  <c r="T56" i="20"/>
  <c r="G56" i="20"/>
  <c r="T57" i="20"/>
  <c r="G57" i="20"/>
  <c r="G294" i="20"/>
  <c r="T294" i="20"/>
  <c r="G302" i="20"/>
  <c r="T302" i="20"/>
  <c r="T291" i="20"/>
  <c r="G291" i="20"/>
  <c r="T300" i="20"/>
  <c r="G300" i="20"/>
  <c r="E159" i="20"/>
  <c r="K43" i="33" s="1"/>
  <c r="R139" i="20"/>
  <c r="N139" i="20"/>
  <c r="J139" i="20"/>
  <c r="D159" i="20"/>
  <c r="J43" i="33" s="1"/>
  <c r="U139" i="20"/>
  <c r="Q139" i="20"/>
  <c r="M139" i="20"/>
  <c r="I139" i="20"/>
  <c r="D139" i="20"/>
  <c r="C159" i="20"/>
  <c r="F43" i="33" s="1"/>
  <c r="P139" i="20"/>
  <c r="C139" i="20"/>
  <c r="O139" i="20"/>
  <c r="K139" i="20"/>
  <c r="K159" i="20"/>
  <c r="L43" i="33" s="1"/>
  <c r="X139" i="20"/>
  <c r="S139" i="20"/>
  <c r="E149" i="20"/>
  <c r="K33" i="33" s="1"/>
  <c r="P129" i="20"/>
  <c r="C129" i="20"/>
  <c r="D149" i="20"/>
  <c r="J33" i="33" s="1"/>
  <c r="X129" i="20"/>
  <c r="S129" i="20"/>
  <c r="O129" i="20"/>
  <c r="K129" i="20"/>
  <c r="C149" i="20"/>
  <c r="F33" i="33" s="1"/>
  <c r="R129" i="20"/>
  <c r="N129" i="20"/>
  <c r="J129" i="20"/>
  <c r="M129" i="20"/>
  <c r="K149" i="20"/>
  <c r="L33" i="33" s="1"/>
  <c r="I129" i="20"/>
  <c r="U129" i="20"/>
  <c r="D129" i="20"/>
  <c r="Q129" i="20"/>
  <c r="N337" i="20"/>
  <c r="R337" i="20" s="1"/>
  <c r="O337" i="20"/>
  <c r="Q337" i="20" s="1"/>
  <c r="C158" i="20"/>
  <c r="F42" i="33" s="1"/>
  <c r="X138" i="20"/>
  <c r="S138" i="20"/>
  <c r="O138" i="20"/>
  <c r="K138" i="20"/>
  <c r="K158" i="20"/>
  <c r="L42" i="33" s="1"/>
  <c r="R138" i="20"/>
  <c r="N138" i="20"/>
  <c r="J138" i="20"/>
  <c r="E158" i="20"/>
  <c r="K42" i="33" s="1"/>
  <c r="U138" i="20"/>
  <c r="Q138" i="20"/>
  <c r="M138" i="20"/>
  <c r="I138" i="20"/>
  <c r="D138" i="20"/>
  <c r="C138" i="20"/>
  <c r="P138" i="20"/>
  <c r="D158" i="20"/>
  <c r="J42" i="33" s="1"/>
  <c r="E147" i="20"/>
  <c r="K31" i="33" s="1"/>
  <c r="R127" i="20"/>
  <c r="N127" i="20"/>
  <c r="J127" i="20"/>
  <c r="D147" i="20"/>
  <c r="J31" i="33" s="1"/>
  <c r="U127" i="20"/>
  <c r="Q127" i="20"/>
  <c r="M127" i="20"/>
  <c r="I127" i="20"/>
  <c r="D127" i="20"/>
  <c r="C147" i="20"/>
  <c r="F31" i="33" s="1"/>
  <c r="P127" i="20"/>
  <c r="C127" i="20"/>
  <c r="K147" i="20"/>
  <c r="L31" i="33" s="1"/>
  <c r="O127" i="20"/>
  <c r="K127" i="20"/>
  <c r="X127" i="20"/>
  <c r="S127" i="20"/>
  <c r="C152" i="20"/>
  <c r="F36" i="33" s="1"/>
  <c r="U132" i="20"/>
  <c r="Q132" i="20"/>
  <c r="M132" i="20"/>
  <c r="I132" i="20"/>
  <c r="D132" i="20"/>
  <c r="K152" i="20"/>
  <c r="L36" i="33" s="1"/>
  <c r="P132" i="20"/>
  <c r="C132" i="20"/>
  <c r="E152" i="20"/>
  <c r="K36" i="33" s="1"/>
  <c r="X132" i="20"/>
  <c r="S132" i="20"/>
  <c r="O132" i="20"/>
  <c r="K132" i="20"/>
  <c r="D152" i="20"/>
  <c r="J36" i="33" s="1"/>
  <c r="R132" i="20"/>
  <c r="N132" i="20"/>
  <c r="J132" i="20"/>
  <c r="E153" i="20"/>
  <c r="K37" i="33" s="1"/>
  <c r="P133" i="20"/>
  <c r="C133" i="20"/>
  <c r="D153" i="20"/>
  <c r="J37" i="33" s="1"/>
  <c r="X133" i="20"/>
  <c r="S133" i="20"/>
  <c r="O133" i="20"/>
  <c r="K133" i="20"/>
  <c r="C153" i="20"/>
  <c r="F37" i="33" s="1"/>
  <c r="R133" i="20"/>
  <c r="N133" i="20"/>
  <c r="J133" i="20"/>
  <c r="M133" i="20"/>
  <c r="I133" i="20"/>
  <c r="Q133" i="20"/>
  <c r="U133" i="20"/>
  <c r="D133" i="20"/>
  <c r="K153" i="20"/>
  <c r="L37" i="33" s="1"/>
  <c r="X36" i="20"/>
  <c r="E66" i="20"/>
  <c r="K16" i="33" s="1"/>
  <c r="X46" i="20"/>
  <c r="S46" i="20"/>
  <c r="O46" i="20"/>
  <c r="K46" i="20"/>
  <c r="D66" i="20"/>
  <c r="J16" i="33" s="1"/>
  <c r="R46" i="20"/>
  <c r="N46" i="20"/>
  <c r="J46" i="20"/>
  <c r="C66" i="20"/>
  <c r="F16" i="33" s="1"/>
  <c r="U46" i="20"/>
  <c r="Q46" i="20"/>
  <c r="M46" i="20"/>
  <c r="I46" i="20"/>
  <c r="D46" i="20"/>
  <c r="C46" i="20"/>
  <c r="X10" i="20"/>
  <c r="K66" i="20"/>
  <c r="L16" i="33" s="1"/>
  <c r="P46" i="20"/>
  <c r="C67" i="20"/>
  <c r="F17" i="33" s="1"/>
  <c r="R47" i="20"/>
  <c r="N47" i="20"/>
  <c r="J47" i="20"/>
  <c r="K67" i="20"/>
  <c r="L17" i="33" s="1"/>
  <c r="U47" i="20"/>
  <c r="Q47" i="20"/>
  <c r="M47" i="20"/>
  <c r="I47" i="20"/>
  <c r="D47" i="20"/>
  <c r="E67" i="20"/>
  <c r="K17" i="33" s="1"/>
  <c r="P47" i="20"/>
  <c r="C47" i="20"/>
  <c r="X11" i="20"/>
  <c r="X47" i="20"/>
  <c r="D67" i="20"/>
  <c r="J17" i="33" s="1"/>
  <c r="S47" i="20"/>
  <c r="K47" i="20"/>
  <c r="O47" i="20"/>
  <c r="X27" i="20"/>
  <c r="E72" i="20"/>
  <c r="K22" i="33" s="1"/>
  <c r="U52" i="20"/>
  <c r="Q52" i="20"/>
  <c r="M52" i="20"/>
  <c r="I52" i="20"/>
  <c r="D52" i="20"/>
  <c r="D72" i="20"/>
  <c r="J22" i="33" s="1"/>
  <c r="P52" i="20"/>
  <c r="C52" i="20"/>
  <c r="X16" i="20"/>
  <c r="X52" i="20"/>
  <c r="S52" i="20"/>
  <c r="O52" i="20"/>
  <c r="K52" i="20"/>
  <c r="N52" i="20"/>
  <c r="J52" i="20"/>
  <c r="K72" i="20"/>
  <c r="L22" i="33" s="1"/>
  <c r="R52" i="20"/>
  <c r="X34" i="20"/>
  <c r="C73" i="20"/>
  <c r="F23" i="33" s="1"/>
  <c r="P53" i="20"/>
  <c r="C53" i="20"/>
  <c r="X17" i="20"/>
  <c r="K73" i="20"/>
  <c r="L23" i="33" s="1"/>
  <c r="X53" i="20"/>
  <c r="S53" i="20"/>
  <c r="O53" i="20"/>
  <c r="K53" i="20"/>
  <c r="R53" i="20"/>
  <c r="N53" i="20"/>
  <c r="J53" i="20"/>
  <c r="D73" i="20"/>
  <c r="J23" i="33" s="1"/>
  <c r="U53" i="20"/>
  <c r="D53" i="20"/>
  <c r="Q53" i="20"/>
  <c r="M53" i="20"/>
  <c r="X33" i="20"/>
  <c r="C325" i="20"/>
  <c r="F77" i="33" s="1"/>
  <c r="P305" i="20"/>
  <c r="C305" i="20"/>
  <c r="K325" i="20"/>
  <c r="L77" i="33" s="1"/>
  <c r="X305" i="20"/>
  <c r="S305" i="20"/>
  <c r="O305" i="20"/>
  <c r="K305" i="20"/>
  <c r="E325" i="20"/>
  <c r="K77" i="33" s="1"/>
  <c r="N305" i="20"/>
  <c r="R305" i="20"/>
  <c r="I305" i="20"/>
  <c r="Q305" i="20"/>
  <c r="D305" i="20"/>
  <c r="M305" i="20"/>
  <c r="U305" i="20"/>
  <c r="D325" i="20"/>
  <c r="J77" i="33" s="1"/>
  <c r="J305" i="20"/>
  <c r="S269" i="20"/>
  <c r="R269" i="20"/>
  <c r="T269" i="20"/>
  <c r="Q269" i="20"/>
  <c r="E317" i="20"/>
  <c r="K69" i="33" s="1"/>
  <c r="D317" i="20"/>
  <c r="J69" i="33" s="1"/>
  <c r="K317" i="20"/>
  <c r="L69" i="33" s="1"/>
  <c r="U297" i="20"/>
  <c r="Q297" i="20"/>
  <c r="M297" i="20"/>
  <c r="I297" i="20"/>
  <c r="D297" i="20"/>
  <c r="C317" i="20"/>
  <c r="F69" i="33" s="1"/>
  <c r="X297" i="20"/>
  <c r="R297" i="20"/>
  <c r="P297" i="20"/>
  <c r="K297" i="20"/>
  <c r="O297" i="20"/>
  <c r="J297" i="20"/>
  <c r="C297" i="20"/>
  <c r="S297" i="20"/>
  <c r="N297" i="20"/>
  <c r="S261" i="20"/>
  <c r="R261" i="20"/>
  <c r="Q261" i="20"/>
  <c r="T261" i="20"/>
  <c r="R279" i="20"/>
  <c r="Q279" i="20"/>
  <c r="T279" i="20"/>
  <c r="S279" i="20"/>
  <c r="E323" i="20"/>
  <c r="K75" i="33" s="1"/>
  <c r="R303" i="20"/>
  <c r="N303" i="20"/>
  <c r="J303" i="20"/>
  <c r="D323" i="20"/>
  <c r="J75" i="33" s="1"/>
  <c r="U303" i="20"/>
  <c r="Q303" i="20"/>
  <c r="M303" i="20"/>
  <c r="I303" i="20"/>
  <c r="C323" i="20"/>
  <c r="F75" i="33" s="1"/>
  <c r="S303" i="20"/>
  <c r="K303" i="20"/>
  <c r="C303" i="20"/>
  <c r="K323" i="20"/>
  <c r="L75" i="33" s="1"/>
  <c r="P303" i="20"/>
  <c r="O303" i="20"/>
  <c r="D303" i="20"/>
  <c r="Q267" i="20"/>
  <c r="X303" i="20"/>
  <c r="T267" i="20"/>
  <c r="R267" i="20"/>
  <c r="S267" i="20"/>
  <c r="C316" i="20"/>
  <c r="F68" i="33" s="1"/>
  <c r="K316" i="20"/>
  <c r="L68" i="33" s="1"/>
  <c r="E316" i="20"/>
  <c r="K68" i="33" s="1"/>
  <c r="R296" i="20"/>
  <c r="N296" i="20"/>
  <c r="J296" i="20"/>
  <c r="X296" i="20"/>
  <c r="Q296" i="20"/>
  <c r="U296" i="20"/>
  <c r="P296" i="20"/>
  <c r="K296" i="20"/>
  <c r="D296" i="20"/>
  <c r="O296" i="20"/>
  <c r="I296" i="20"/>
  <c r="C296" i="20"/>
  <c r="S296" i="20"/>
  <c r="M296" i="20"/>
  <c r="T260" i="20"/>
  <c r="D316" i="20"/>
  <c r="J68" i="33" s="1"/>
  <c r="S260" i="20"/>
  <c r="Q260" i="20"/>
  <c r="R260" i="20"/>
  <c r="S272" i="20"/>
  <c r="R272" i="20"/>
  <c r="Q272" i="20"/>
  <c r="T272" i="20"/>
  <c r="Q278" i="20"/>
  <c r="T278" i="20"/>
  <c r="S278" i="20"/>
  <c r="R278" i="20"/>
  <c r="T281" i="20"/>
  <c r="S281" i="20"/>
  <c r="R281" i="20"/>
  <c r="Q281" i="20"/>
  <c r="C148" i="20"/>
  <c r="F32" i="33" s="1"/>
  <c r="U128" i="20"/>
  <c r="Q128" i="20"/>
  <c r="M128" i="20"/>
  <c r="I128" i="20"/>
  <c r="D128" i="20"/>
  <c r="K148" i="20"/>
  <c r="L32" i="33" s="1"/>
  <c r="P128" i="20"/>
  <c r="C128" i="20"/>
  <c r="E148" i="20"/>
  <c r="K32" i="33" s="1"/>
  <c r="X128" i="20"/>
  <c r="S128" i="20"/>
  <c r="O128" i="20"/>
  <c r="K128" i="20"/>
  <c r="R128" i="20"/>
  <c r="J128" i="20"/>
  <c r="D148" i="20"/>
  <c r="J32" i="33" s="1"/>
  <c r="N128" i="20"/>
  <c r="E151" i="20"/>
  <c r="K35" i="33" s="1"/>
  <c r="R131" i="20"/>
  <c r="N131" i="20"/>
  <c r="J131" i="20"/>
  <c r="D151" i="20"/>
  <c r="J35" i="33" s="1"/>
  <c r="U131" i="20"/>
  <c r="Q131" i="20"/>
  <c r="M131" i="20"/>
  <c r="I131" i="20"/>
  <c r="D131" i="20"/>
  <c r="C151" i="20"/>
  <c r="F35" i="33" s="1"/>
  <c r="P131" i="20"/>
  <c r="C131" i="20"/>
  <c r="O131" i="20"/>
  <c r="K131" i="20"/>
  <c r="S131" i="20"/>
  <c r="K151" i="20"/>
  <c r="L35" i="33" s="1"/>
  <c r="X131" i="20"/>
  <c r="C156" i="20"/>
  <c r="F40" i="33" s="1"/>
  <c r="U136" i="20"/>
  <c r="Q136" i="20"/>
  <c r="M136" i="20"/>
  <c r="I136" i="20"/>
  <c r="D136" i="20"/>
  <c r="K156" i="20"/>
  <c r="L40" i="33" s="1"/>
  <c r="P136" i="20"/>
  <c r="C136" i="20"/>
  <c r="E156" i="20"/>
  <c r="K40" i="33" s="1"/>
  <c r="X136" i="20"/>
  <c r="S136" i="20"/>
  <c r="O136" i="20"/>
  <c r="K136" i="20"/>
  <c r="R136" i="20"/>
  <c r="D156" i="20"/>
  <c r="J40" i="33" s="1"/>
  <c r="N136" i="20"/>
  <c r="J136" i="20"/>
  <c r="E157" i="20"/>
  <c r="K41" i="33" s="1"/>
  <c r="P137" i="20"/>
  <c r="C137" i="20"/>
  <c r="D157" i="20"/>
  <c r="J41" i="33" s="1"/>
  <c r="X137" i="20"/>
  <c r="S137" i="20"/>
  <c r="O137" i="20"/>
  <c r="K137" i="20"/>
  <c r="C157" i="20"/>
  <c r="F41" i="33" s="1"/>
  <c r="R137" i="20"/>
  <c r="N137" i="20"/>
  <c r="J137" i="20"/>
  <c r="M137" i="20"/>
  <c r="K157" i="20"/>
  <c r="L41" i="33" s="1"/>
  <c r="I137" i="20"/>
  <c r="U137" i="20"/>
  <c r="D137" i="20"/>
  <c r="Q137" i="20"/>
  <c r="E70" i="20"/>
  <c r="K20" i="33" s="1"/>
  <c r="X50" i="20"/>
  <c r="S50" i="20"/>
  <c r="O50" i="20"/>
  <c r="K50" i="20"/>
  <c r="D70" i="20"/>
  <c r="J20" i="33" s="1"/>
  <c r="R50" i="20"/>
  <c r="N50" i="20"/>
  <c r="J50" i="20"/>
  <c r="U50" i="20"/>
  <c r="Q50" i="20"/>
  <c r="M50" i="20"/>
  <c r="I50" i="20"/>
  <c r="D50" i="20"/>
  <c r="X14" i="20"/>
  <c r="K70" i="20"/>
  <c r="L20" i="33" s="1"/>
  <c r="P50" i="20"/>
  <c r="C50" i="20"/>
  <c r="X28" i="20"/>
  <c r="R51" i="20"/>
  <c r="N51" i="20"/>
  <c r="J51" i="20"/>
  <c r="K71" i="20"/>
  <c r="L21" i="33" s="1"/>
  <c r="U51" i="20"/>
  <c r="Q51" i="20"/>
  <c r="M51" i="20"/>
  <c r="I51" i="20"/>
  <c r="D51" i="20"/>
  <c r="E71" i="20"/>
  <c r="K21" i="33" s="1"/>
  <c r="P51" i="20"/>
  <c r="C51" i="20"/>
  <c r="X15" i="20"/>
  <c r="X51" i="20"/>
  <c r="S51" i="20"/>
  <c r="O51" i="20"/>
  <c r="D71" i="20"/>
  <c r="J21" i="33" s="1"/>
  <c r="K51" i="20"/>
  <c r="X31" i="20"/>
  <c r="C76" i="20"/>
  <c r="F26" i="33" s="1"/>
  <c r="U56" i="20"/>
  <c r="Q56" i="20"/>
  <c r="M56" i="20"/>
  <c r="I56" i="20"/>
  <c r="D56" i="20"/>
  <c r="P56" i="20"/>
  <c r="C56" i="20"/>
  <c r="X20" i="20"/>
  <c r="K76" i="20"/>
  <c r="L26" i="33" s="1"/>
  <c r="E76" i="20"/>
  <c r="K26" i="33" s="1"/>
  <c r="X56" i="20"/>
  <c r="S56" i="20"/>
  <c r="O56" i="20"/>
  <c r="K56" i="20"/>
  <c r="N56" i="20"/>
  <c r="D76" i="20"/>
  <c r="J26" i="33" s="1"/>
  <c r="J56" i="20"/>
  <c r="R56" i="20"/>
  <c r="X38" i="20"/>
  <c r="E77" i="20"/>
  <c r="K27" i="33" s="1"/>
  <c r="K77" i="20"/>
  <c r="L27" i="33" s="1"/>
  <c r="D77" i="20"/>
  <c r="J27" i="33" s="1"/>
  <c r="P57" i="20"/>
  <c r="C57" i="20"/>
  <c r="X21" i="20"/>
  <c r="C77" i="20"/>
  <c r="F27" i="33" s="1"/>
  <c r="X57" i="20"/>
  <c r="S57" i="20"/>
  <c r="O57" i="20"/>
  <c r="K57" i="20"/>
  <c r="R57" i="20"/>
  <c r="N57" i="20"/>
  <c r="J57" i="20"/>
  <c r="U57" i="20"/>
  <c r="D57" i="20"/>
  <c r="Q57" i="20"/>
  <c r="M57" i="20"/>
  <c r="I57" i="20"/>
  <c r="X37" i="20"/>
  <c r="C314" i="20"/>
  <c r="F66" i="33" s="1"/>
  <c r="K314" i="20"/>
  <c r="L66" i="33" s="1"/>
  <c r="D314" i="20"/>
  <c r="J66" i="33" s="1"/>
  <c r="P294" i="20"/>
  <c r="C294" i="20"/>
  <c r="X294" i="20"/>
  <c r="R294" i="20"/>
  <c r="M294" i="20"/>
  <c r="Q294" i="20"/>
  <c r="K294" i="20"/>
  <c r="E314" i="20"/>
  <c r="K66" i="33" s="1"/>
  <c r="U294" i="20"/>
  <c r="O294" i="20"/>
  <c r="J294" i="20"/>
  <c r="D294" i="20"/>
  <c r="S294" i="20"/>
  <c r="N294" i="20"/>
  <c r="R258" i="20"/>
  <c r="I294" i="20"/>
  <c r="Q258" i="20"/>
  <c r="T258" i="20"/>
  <c r="S258" i="20"/>
  <c r="C322" i="20"/>
  <c r="F74" i="33" s="1"/>
  <c r="X302" i="20"/>
  <c r="S302" i="20"/>
  <c r="O302" i="20"/>
  <c r="K302" i="20"/>
  <c r="K322" i="20"/>
  <c r="L74" i="33" s="1"/>
  <c r="D322" i="20"/>
  <c r="J74" i="33" s="1"/>
  <c r="N302" i="20"/>
  <c r="I302" i="20"/>
  <c r="C302" i="20"/>
  <c r="P302" i="20"/>
  <c r="U302" i="20"/>
  <c r="M302" i="20"/>
  <c r="E322" i="20"/>
  <c r="K74" i="33" s="1"/>
  <c r="R302" i="20"/>
  <c r="D302" i="20"/>
  <c r="Q302" i="20"/>
  <c r="R266" i="20"/>
  <c r="J302" i="20"/>
  <c r="Q266" i="20"/>
  <c r="S266" i="20"/>
  <c r="T266" i="20"/>
  <c r="E311" i="20"/>
  <c r="K63" i="33" s="1"/>
  <c r="D311" i="20"/>
  <c r="J63" i="33" s="1"/>
  <c r="C311" i="20"/>
  <c r="F63" i="33" s="1"/>
  <c r="X291" i="20"/>
  <c r="S291" i="20"/>
  <c r="O291" i="20"/>
  <c r="K291" i="20"/>
  <c r="R291" i="20"/>
  <c r="N291" i="20"/>
  <c r="J291" i="20"/>
  <c r="U291" i="20"/>
  <c r="Q291" i="20"/>
  <c r="M291" i="20"/>
  <c r="I291" i="20"/>
  <c r="D291" i="20"/>
  <c r="P291" i="20"/>
  <c r="Q255" i="20"/>
  <c r="K311" i="20"/>
  <c r="L63" i="33" s="1"/>
  <c r="T255" i="20"/>
  <c r="S255" i="20"/>
  <c r="R255" i="20"/>
  <c r="C291" i="20"/>
  <c r="R271" i="20"/>
  <c r="Q271" i="20"/>
  <c r="T271" i="20"/>
  <c r="S271" i="20"/>
  <c r="C320" i="20"/>
  <c r="F72" i="33" s="1"/>
  <c r="K320" i="20"/>
  <c r="L72" i="33" s="1"/>
  <c r="E320" i="20"/>
  <c r="K72" i="33" s="1"/>
  <c r="R300" i="20"/>
  <c r="N300" i="20"/>
  <c r="J300" i="20"/>
  <c r="X300" i="20"/>
  <c r="Q300" i="20"/>
  <c r="D320" i="20"/>
  <c r="J72" i="33" s="1"/>
  <c r="U300" i="20"/>
  <c r="P300" i="20"/>
  <c r="K300" i="20"/>
  <c r="D300" i="20"/>
  <c r="O300" i="20"/>
  <c r="I300" i="20"/>
  <c r="C300" i="20"/>
  <c r="S300" i="20"/>
  <c r="M300" i="20"/>
  <c r="T264" i="20"/>
  <c r="S264" i="20"/>
  <c r="R264" i="20"/>
  <c r="Q264" i="20"/>
  <c r="S276" i="20"/>
  <c r="R276" i="20"/>
  <c r="Q276" i="20"/>
  <c r="T276" i="20"/>
  <c r="R282" i="20"/>
  <c r="Q282" i="20"/>
  <c r="T282" i="20"/>
  <c r="S282" i="20"/>
  <c r="T284" i="20"/>
  <c r="S284" i="20"/>
  <c r="R284" i="20"/>
  <c r="Q284" i="20"/>
  <c r="N338" i="20"/>
  <c r="R338" i="20" s="1"/>
  <c r="O338" i="20"/>
  <c r="Q338" i="20" s="1"/>
  <c r="C150" i="20"/>
  <c r="F34" i="33" s="1"/>
  <c r="X130" i="20"/>
  <c r="S130" i="20"/>
  <c r="O130" i="20"/>
  <c r="K130" i="20"/>
  <c r="K150" i="20"/>
  <c r="L34" i="33" s="1"/>
  <c r="R130" i="20"/>
  <c r="N130" i="20"/>
  <c r="J130" i="20"/>
  <c r="E150" i="20"/>
  <c r="K34" i="33" s="1"/>
  <c r="U130" i="20"/>
  <c r="Q130" i="20"/>
  <c r="M130" i="20"/>
  <c r="I130" i="20"/>
  <c r="D130" i="20"/>
  <c r="C130" i="20"/>
  <c r="P130" i="20"/>
  <c r="D150" i="20"/>
  <c r="J34" i="33" s="1"/>
  <c r="E155" i="20"/>
  <c r="K39" i="33" s="1"/>
  <c r="R135" i="20"/>
  <c r="N135" i="20"/>
  <c r="J135" i="20"/>
  <c r="D155" i="20"/>
  <c r="J39" i="33" s="1"/>
  <c r="U135" i="20"/>
  <c r="Q135" i="20"/>
  <c r="M135" i="20"/>
  <c r="I135" i="20"/>
  <c r="D135" i="20"/>
  <c r="C155" i="20"/>
  <c r="F39" i="33" s="1"/>
  <c r="P135" i="20"/>
  <c r="C135" i="20"/>
  <c r="K155" i="20"/>
  <c r="L39" i="33" s="1"/>
  <c r="O135" i="20"/>
  <c r="K135" i="20"/>
  <c r="S135" i="20"/>
  <c r="X135" i="20"/>
  <c r="K160" i="20"/>
  <c r="L44" i="33" s="1"/>
  <c r="U140" i="20"/>
  <c r="Q140" i="20"/>
  <c r="M140" i="20"/>
  <c r="I140" i="20"/>
  <c r="D140" i="20"/>
  <c r="E160" i="20"/>
  <c r="K44" i="33" s="1"/>
  <c r="P140" i="20"/>
  <c r="C140" i="20"/>
  <c r="D160" i="20"/>
  <c r="J44" i="33" s="1"/>
  <c r="X140" i="20"/>
  <c r="S140" i="20"/>
  <c r="O140" i="20"/>
  <c r="K140" i="20"/>
  <c r="C160" i="20"/>
  <c r="F44" i="33" s="1"/>
  <c r="R140" i="20"/>
  <c r="J140" i="20"/>
  <c r="N140" i="20"/>
  <c r="C161" i="20"/>
  <c r="F45" i="33" s="1"/>
  <c r="P141" i="20"/>
  <c r="C141" i="20"/>
  <c r="K161" i="20"/>
  <c r="L45" i="33" s="1"/>
  <c r="X141" i="20"/>
  <c r="S141" i="20"/>
  <c r="O141" i="20"/>
  <c r="K141" i="20"/>
  <c r="E161" i="20"/>
  <c r="K45" i="33" s="1"/>
  <c r="R141" i="20"/>
  <c r="N141" i="20"/>
  <c r="J141" i="20"/>
  <c r="D161" i="20"/>
  <c r="J45" i="33" s="1"/>
  <c r="M141" i="20"/>
  <c r="I141" i="20"/>
  <c r="U141" i="20"/>
  <c r="D141" i="20"/>
  <c r="Q141" i="20"/>
  <c r="K78" i="20"/>
  <c r="L28" i="33" s="1"/>
  <c r="E78" i="20"/>
  <c r="K28" i="33" s="1"/>
  <c r="X58" i="20"/>
  <c r="S58" i="20"/>
  <c r="O58" i="20"/>
  <c r="K58" i="20"/>
  <c r="D78" i="20"/>
  <c r="J28" i="33" s="1"/>
  <c r="R58" i="20"/>
  <c r="N58" i="20"/>
  <c r="J58" i="20"/>
  <c r="C78" i="20"/>
  <c r="F28" i="33" s="1"/>
  <c r="U58" i="20"/>
  <c r="Q58" i="20"/>
  <c r="M58" i="20"/>
  <c r="I58" i="20"/>
  <c r="D58" i="20"/>
  <c r="X22" i="20"/>
  <c r="C58" i="20"/>
  <c r="P58" i="20"/>
  <c r="X54" i="20"/>
  <c r="S54" i="20"/>
  <c r="O54" i="20"/>
  <c r="K54" i="20"/>
  <c r="D74" i="20"/>
  <c r="J24" i="33" s="1"/>
  <c r="R54" i="20"/>
  <c r="N54" i="20"/>
  <c r="J54" i="20"/>
  <c r="C74" i="20"/>
  <c r="F24" i="33" s="1"/>
  <c r="U54" i="20"/>
  <c r="Q54" i="20"/>
  <c r="M54" i="20"/>
  <c r="D54" i="20"/>
  <c r="K74" i="20"/>
  <c r="L24" i="33" s="1"/>
  <c r="P54" i="20"/>
  <c r="C54" i="20"/>
  <c r="X18" i="20"/>
  <c r="C75" i="20"/>
  <c r="F25" i="33" s="1"/>
  <c r="R55" i="20"/>
  <c r="N55" i="20"/>
  <c r="J55" i="20"/>
  <c r="K75" i="20"/>
  <c r="L25" i="33" s="1"/>
  <c r="U55" i="20"/>
  <c r="Q55" i="20"/>
  <c r="M55" i="20"/>
  <c r="D55" i="20"/>
  <c r="P55" i="20"/>
  <c r="C55" i="20"/>
  <c r="X19" i="20"/>
  <c r="X55" i="20"/>
  <c r="D75" i="20"/>
  <c r="J25" i="33" s="1"/>
  <c r="S55" i="20"/>
  <c r="O55" i="20"/>
  <c r="K55" i="20"/>
  <c r="X35" i="20"/>
  <c r="X26" i="20"/>
  <c r="C65" i="20"/>
  <c r="F15" i="33" s="1"/>
  <c r="P45" i="20"/>
  <c r="C45" i="20"/>
  <c r="X9" i="20"/>
  <c r="K65" i="20"/>
  <c r="L15" i="33" s="1"/>
  <c r="X45" i="20"/>
  <c r="S45" i="20"/>
  <c r="K45" i="20"/>
  <c r="E65" i="20"/>
  <c r="K15" i="33" s="1"/>
  <c r="R45" i="20"/>
  <c r="J45" i="20"/>
  <c r="D65" i="20"/>
  <c r="J15" i="33" s="1"/>
  <c r="U45" i="20"/>
  <c r="Q45" i="20"/>
  <c r="I45" i="20"/>
  <c r="X25" i="20"/>
  <c r="N339" i="20"/>
  <c r="R339" i="20" s="1"/>
  <c r="O339" i="20"/>
  <c r="R275" i="20"/>
  <c r="Q275" i="20"/>
  <c r="T275" i="20"/>
  <c r="S275" i="20"/>
  <c r="E313" i="20"/>
  <c r="K65" i="33" s="1"/>
  <c r="D313" i="20"/>
  <c r="J65" i="33" s="1"/>
  <c r="K313" i="20"/>
  <c r="L65" i="33" s="1"/>
  <c r="U293" i="20"/>
  <c r="Q293" i="20"/>
  <c r="X293" i="20"/>
  <c r="R293" i="20"/>
  <c r="M293" i="20"/>
  <c r="I293" i="20"/>
  <c r="D293" i="20"/>
  <c r="P293" i="20"/>
  <c r="C293" i="20"/>
  <c r="C313" i="20"/>
  <c r="F65" i="33" s="1"/>
  <c r="O293" i="20"/>
  <c r="K293" i="20"/>
  <c r="S293" i="20"/>
  <c r="N293" i="20"/>
  <c r="S257" i="20"/>
  <c r="J293" i="20"/>
  <c r="R257" i="20"/>
  <c r="T257" i="20"/>
  <c r="Q257" i="20"/>
  <c r="E315" i="20"/>
  <c r="K67" i="33" s="1"/>
  <c r="D315" i="20"/>
  <c r="J67" i="33" s="1"/>
  <c r="C315" i="20"/>
  <c r="F67" i="33" s="1"/>
  <c r="X295" i="20"/>
  <c r="S295" i="20"/>
  <c r="O295" i="20"/>
  <c r="K295" i="20"/>
  <c r="Q295" i="20"/>
  <c r="K315" i="20"/>
  <c r="L67" i="33" s="1"/>
  <c r="U295" i="20"/>
  <c r="P295" i="20"/>
  <c r="J295" i="20"/>
  <c r="D295" i="20"/>
  <c r="N295" i="20"/>
  <c r="I295" i="20"/>
  <c r="C295" i="20"/>
  <c r="R295" i="20"/>
  <c r="M295" i="20"/>
  <c r="Q259" i="20"/>
  <c r="T259" i="20"/>
  <c r="S259" i="20"/>
  <c r="R259" i="20"/>
  <c r="S283" i="20"/>
  <c r="R283" i="20"/>
  <c r="Q283" i="20"/>
  <c r="T283" i="20"/>
  <c r="K324" i="20"/>
  <c r="L76" i="33" s="1"/>
  <c r="U304" i="20"/>
  <c r="Q304" i="20"/>
  <c r="M304" i="20"/>
  <c r="I304" i="20"/>
  <c r="D304" i="20"/>
  <c r="E324" i="20"/>
  <c r="K76" i="33" s="1"/>
  <c r="P304" i="20"/>
  <c r="C304" i="20"/>
  <c r="D324" i="20"/>
  <c r="J76" i="33" s="1"/>
  <c r="N304" i="20"/>
  <c r="S304" i="20"/>
  <c r="J304" i="20"/>
  <c r="R304" i="20"/>
  <c r="O304" i="20"/>
  <c r="K304" i="20"/>
  <c r="T268" i="20"/>
  <c r="C324" i="20"/>
  <c r="F76" i="33" s="1"/>
  <c r="S268" i="20"/>
  <c r="X304" i="20"/>
  <c r="R268" i="20"/>
  <c r="Q268" i="20"/>
  <c r="S280" i="20"/>
  <c r="R280" i="20"/>
  <c r="Q280" i="20"/>
  <c r="T280" i="20"/>
  <c r="T273" i="20"/>
  <c r="S273" i="20"/>
  <c r="R273" i="20"/>
  <c r="Q273" i="20"/>
  <c r="C154" i="20"/>
  <c r="F38" i="33" s="1"/>
  <c r="X134" i="20"/>
  <c r="S134" i="20"/>
  <c r="O134" i="20"/>
  <c r="K134" i="20"/>
  <c r="K154" i="20"/>
  <c r="L38" i="33" s="1"/>
  <c r="R134" i="20"/>
  <c r="N134" i="20"/>
  <c r="J134" i="20"/>
  <c r="E154" i="20"/>
  <c r="K38" i="33" s="1"/>
  <c r="U134" i="20"/>
  <c r="Q134" i="20"/>
  <c r="M134" i="20"/>
  <c r="I134" i="20"/>
  <c r="D134" i="20"/>
  <c r="C134" i="20"/>
  <c r="D154" i="20"/>
  <c r="J38" i="33" s="1"/>
  <c r="P134" i="20"/>
  <c r="X142" i="20"/>
  <c r="X60" i="20"/>
  <c r="X24" i="20"/>
  <c r="X32" i="20"/>
  <c r="N59" i="20"/>
  <c r="J59" i="20"/>
  <c r="P59" i="20" s="1"/>
  <c r="D59" i="20"/>
  <c r="X23" i="20"/>
  <c r="K59" i="20" s="1"/>
  <c r="O59" i="20" s="1"/>
  <c r="C59" i="20"/>
  <c r="T59" i="20" s="1"/>
  <c r="E68" i="20"/>
  <c r="K18" i="33" s="1"/>
  <c r="U48" i="20"/>
  <c r="Q48" i="20"/>
  <c r="M48" i="20"/>
  <c r="I48" i="20"/>
  <c r="D48" i="20"/>
  <c r="D68" i="20"/>
  <c r="J18" i="33" s="1"/>
  <c r="P48" i="20"/>
  <c r="C48" i="20"/>
  <c r="X12" i="20"/>
  <c r="C68" i="20"/>
  <c r="F18" i="33" s="1"/>
  <c r="X48" i="20"/>
  <c r="S48" i="20"/>
  <c r="O48" i="20"/>
  <c r="K48" i="20"/>
  <c r="K68" i="20"/>
  <c r="L18" i="33" s="1"/>
  <c r="N48" i="20"/>
  <c r="J48" i="20"/>
  <c r="R48" i="20"/>
  <c r="X30" i="20"/>
  <c r="P49" i="20"/>
  <c r="C49" i="20"/>
  <c r="X13" i="20"/>
  <c r="K69" i="20"/>
  <c r="L19" i="33" s="1"/>
  <c r="X49" i="20"/>
  <c r="S49" i="20"/>
  <c r="O49" i="20"/>
  <c r="K49" i="20"/>
  <c r="E69" i="20"/>
  <c r="K19" i="33" s="1"/>
  <c r="R49" i="20"/>
  <c r="N49" i="20"/>
  <c r="J49" i="20"/>
  <c r="U49" i="20"/>
  <c r="D49" i="20"/>
  <c r="Q49" i="20"/>
  <c r="D69" i="20"/>
  <c r="J19" i="33" s="1"/>
  <c r="M49" i="20"/>
  <c r="I49" i="20"/>
  <c r="X29" i="20"/>
  <c r="N340" i="20"/>
  <c r="R340" i="20" s="1"/>
  <c r="O340" i="20"/>
  <c r="E321" i="20"/>
  <c r="K73" i="33" s="1"/>
  <c r="D321" i="20"/>
  <c r="J73" i="33" s="1"/>
  <c r="K321" i="20"/>
  <c r="L73" i="33" s="1"/>
  <c r="U301" i="20"/>
  <c r="Q301" i="20"/>
  <c r="M301" i="20"/>
  <c r="I301" i="20"/>
  <c r="D301" i="20"/>
  <c r="X301" i="20"/>
  <c r="R301" i="20"/>
  <c r="P301" i="20"/>
  <c r="K301" i="20"/>
  <c r="C321" i="20"/>
  <c r="F73" i="33" s="1"/>
  <c r="O301" i="20"/>
  <c r="J301" i="20"/>
  <c r="C301" i="20"/>
  <c r="S301" i="20"/>
  <c r="N301" i="20"/>
  <c r="S265" i="20"/>
  <c r="R265" i="20"/>
  <c r="T265" i="20"/>
  <c r="Q265" i="20"/>
  <c r="C318" i="20"/>
  <c r="F70" i="33" s="1"/>
  <c r="K318" i="20"/>
  <c r="L70" i="33" s="1"/>
  <c r="D318" i="20"/>
  <c r="J70" i="33" s="1"/>
  <c r="P298" i="20"/>
  <c r="C298" i="20"/>
  <c r="E318" i="20"/>
  <c r="K70" i="33" s="1"/>
  <c r="X298" i="20"/>
  <c r="R298" i="20"/>
  <c r="M298" i="20"/>
  <c r="Q298" i="20"/>
  <c r="K298" i="20"/>
  <c r="U298" i="20"/>
  <c r="O298" i="20"/>
  <c r="J298" i="20"/>
  <c r="D298" i="20"/>
  <c r="S298" i="20"/>
  <c r="N298" i="20"/>
  <c r="R262" i="20"/>
  <c r="I298" i="20"/>
  <c r="Q262" i="20"/>
  <c r="T262" i="20"/>
  <c r="S262" i="20"/>
  <c r="E319" i="20"/>
  <c r="K71" i="33" s="1"/>
  <c r="D319" i="20"/>
  <c r="J71" i="33" s="1"/>
  <c r="C319" i="20"/>
  <c r="F71" i="33" s="1"/>
  <c r="X299" i="20"/>
  <c r="S299" i="20"/>
  <c r="O299" i="20"/>
  <c r="K299" i="20"/>
  <c r="Q299" i="20"/>
  <c r="U299" i="20"/>
  <c r="P299" i="20"/>
  <c r="J299" i="20"/>
  <c r="D299" i="20"/>
  <c r="N299" i="20"/>
  <c r="I299" i="20"/>
  <c r="C299" i="20"/>
  <c r="R299" i="20"/>
  <c r="M299" i="20"/>
  <c r="Q263" i="20"/>
  <c r="K319" i="20"/>
  <c r="L71" i="33" s="1"/>
  <c r="T263" i="20"/>
  <c r="S263" i="20"/>
  <c r="R263" i="20"/>
  <c r="C312" i="20"/>
  <c r="F64" i="33" s="1"/>
  <c r="K312" i="20"/>
  <c r="L64" i="33" s="1"/>
  <c r="E312" i="20"/>
  <c r="K64" i="33" s="1"/>
  <c r="R292" i="20"/>
  <c r="N292" i="20"/>
  <c r="J292" i="20"/>
  <c r="D312" i="20"/>
  <c r="J64" i="33" s="1"/>
  <c r="U292" i="20"/>
  <c r="Q292" i="20"/>
  <c r="M292" i="20"/>
  <c r="I292" i="20"/>
  <c r="D292" i="20"/>
  <c r="P292" i="20"/>
  <c r="C292" i="20"/>
  <c r="K292" i="20"/>
  <c r="X292" i="20"/>
  <c r="T256" i="20"/>
  <c r="S292" i="20"/>
  <c r="S256" i="20"/>
  <c r="O292" i="20"/>
  <c r="Q256" i="20"/>
  <c r="R256" i="20"/>
  <c r="X306" i="20"/>
  <c r="T270" i="20"/>
  <c r="S270" i="20"/>
  <c r="R270" i="20"/>
  <c r="Q270" i="20"/>
  <c r="Q274" i="20"/>
  <c r="T274" i="20"/>
  <c r="S274" i="20"/>
  <c r="R274" i="20"/>
  <c r="T277" i="20"/>
  <c r="S277" i="20"/>
  <c r="R277" i="20"/>
  <c r="Q277" i="20"/>
  <c r="U316" i="21" l="1"/>
  <c r="U234" i="21"/>
  <c r="U152" i="21"/>
  <c r="U70" i="21"/>
  <c r="Y284" i="21"/>
  <c r="Y202" i="21"/>
  <c r="Z202" i="21" s="1"/>
  <c r="Y120" i="21"/>
  <c r="Y38" i="21"/>
  <c r="Z38" i="21" s="1"/>
  <c r="Z119" i="21"/>
  <c r="K40" i="21"/>
  <c r="M39" i="21"/>
  <c r="V122" i="21"/>
  <c r="X121" i="21"/>
  <c r="F73" i="21"/>
  <c r="H72" i="21"/>
  <c r="K122" i="21"/>
  <c r="M121" i="21"/>
  <c r="V40" i="21"/>
  <c r="X39" i="21"/>
  <c r="L122" i="21"/>
  <c r="N121" i="21"/>
  <c r="N319" i="21"/>
  <c r="P318" i="21"/>
  <c r="L40" i="21"/>
  <c r="N39" i="21"/>
  <c r="S317" i="21"/>
  <c r="T317" i="21" s="1"/>
  <c r="R317" i="21"/>
  <c r="J235" i="21"/>
  <c r="K235" i="21" s="1"/>
  <c r="I235" i="21"/>
  <c r="J317" i="21"/>
  <c r="K317" i="21" s="1"/>
  <c r="I317" i="21"/>
  <c r="J153" i="21"/>
  <c r="K153" i="21" s="1"/>
  <c r="I153" i="21"/>
  <c r="S235" i="21"/>
  <c r="T235" i="21" s="1"/>
  <c r="R235" i="21"/>
  <c r="N237" i="21"/>
  <c r="P236" i="21"/>
  <c r="O319" i="21"/>
  <c r="Q318" i="21"/>
  <c r="F237" i="21"/>
  <c r="H236" i="21"/>
  <c r="F319" i="21"/>
  <c r="H318" i="21"/>
  <c r="N73" i="21"/>
  <c r="P72" i="21"/>
  <c r="F155" i="21"/>
  <c r="H154" i="21"/>
  <c r="K286" i="21"/>
  <c r="M285" i="21"/>
  <c r="L204" i="21"/>
  <c r="N203" i="21"/>
  <c r="O237" i="21"/>
  <c r="Q236" i="21"/>
  <c r="V286" i="21"/>
  <c r="X285" i="21"/>
  <c r="E237" i="21"/>
  <c r="G236" i="21"/>
  <c r="E319" i="21"/>
  <c r="G318" i="21"/>
  <c r="U204" i="21"/>
  <c r="W203" i="21"/>
  <c r="E155" i="21"/>
  <c r="G154" i="21"/>
  <c r="U40" i="21"/>
  <c r="W39" i="21"/>
  <c r="K204" i="21"/>
  <c r="M203" i="21"/>
  <c r="S153" i="21"/>
  <c r="T153" i="21" s="1"/>
  <c r="R153" i="21"/>
  <c r="S71" i="21"/>
  <c r="T71" i="21" s="1"/>
  <c r="R71" i="21"/>
  <c r="J71" i="21"/>
  <c r="K71" i="21" s="1"/>
  <c r="I71" i="21"/>
  <c r="U122" i="21"/>
  <c r="W121" i="21"/>
  <c r="E73" i="21"/>
  <c r="G72" i="21"/>
  <c r="O155" i="21"/>
  <c r="Q154" i="21"/>
  <c r="U286" i="21"/>
  <c r="W285" i="21"/>
  <c r="V204" i="21"/>
  <c r="X203" i="21"/>
  <c r="L286" i="21"/>
  <c r="N285" i="21"/>
  <c r="O73" i="21"/>
  <c r="Q72" i="21"/>
  <c r="N155" i="21"/>
  <c r="P154" i="21"/>
  <c r="V344" i="21"/>
  <c r="P311" i="21"/>
  <c r="V262" i="21"/>
  <c r="P229" i="21"/>
  <c r="V180" i="21"/>
  <c r="P147" i="21"/>
  <c r="Q147" i="21" s="1"/>
  <c r="V98" i="21"/>
  <c r="P65" i="21"/>
  <c r="Q65" i="21" s="1"/>
  <c r="B206" i="21"/>
  <c r="B124" i="21"/>
  <c r="B288" i="21"/>
  <c r="B42" i="21"/>
  <c r="Q228" i="21"/>
  <c r="Q146" i="21"/>
  <c r="E66" i="21"/>
  <c r="E230" i="21"/>
  <c r="E148" i="21"/>
  <c r="E312" i="21"/>
  <c r="M310" i="20"/>
  <c r="M228" i="20"/>
  <c r="M146" i="20"/>
  <c r="AA311" i="21"/>
  <c r="AA229" i="21"/>
  <c r="AA147" i="21"/>
  <c r="AA65" i="21"/>
  <c r="N445" i="22"/>
  <c r="J115" i="22"/>
  <c r="F311" i="21"/>
  <c r="G311" i="21" s="1"/>
  <c r="H312" i="21"/>
  <c r="H230" i="21"/>
  <c r="F229" i="21"/>
  <c r="G229" i="21" s="1"/>
  <c r="H148" i="21"/>
  <c r="F147" i="21"/>
  <c r="G147" i="21" s="1"/>
  <c r="H66" i="21"/>
  <c r="F65" i="21"/>
  <c r="G65" i="21" s="1"/>
  <c r="K310" i="20"/>
  <c r="K228" i="20"/>
  <c r="K146" i="20"/>
  <c r="Q339" i="20"/>
  <c r="P340" i="20"/>
  <c r="Q340" i="20" s="1"/>
  <c r="U227" i="20"/>
  <c r="U228" i="20"/>
  <c r="U309" i="20"/>
  <c r="U310" i="20"/>
  <c r="U145" i="20"/>
  <c r="U146" i="20"/>
  <c r="S337" i="20"/>
  <c r="U317" i="21" l="1"/>
  <c r="U235" i="21"/>
  <c r="U153" i="21"/>
  <c r="U71" i="21"/>
  <c r="Y285" i="21"/>
  <c r="Z285" i="21" s="1"/>
  <c r="Y203" i="21"/>
  <c r="Z203" i="21" s="1"/>
  <c r="Y121" i="21"/>
  <c r="Y39" i="21"/>
  <c r="Z39" i="21" s="1"/>
  <c r="Z120" i="21"/>
  <c r="Z284" i="21"/>
  <c r="N156" i="21"/>
  <c r="P155" i="21"/>
  <c r="L287" i="21"/>
  <c r="N286" i="21"/>
  <c r="U287" i="21"/>
  <c r="W286" i="21"/>
  <c r="E74" i="21"/>
  <c r="G73" i="21"/>
  <c r="S236" i="21"/>
  <c r="T236" i="21" s="1"/>
  <c r="R236" i="21"/>
  <c r="J236" i="21"/>
  <c r="K236" i="21" s="1"/>
  <c r="I236" i="21"/>
  <c r="S72" i="21"/>
  <c r="T72" i="21" s="1"/>
  <c r="R72" i="21"/>
  <c r="S154" i="21"/>
  <c r="T154" i="21" s="1"/>
  <c r="R154" i="21"/>
  <c r="U41" i="21"/>
  <c r="W40" i="21"/>
  <c r="U205" i="21"/>
  <c r="W204" i="21"/>
  <c r="E238" i="21"/>
  <c r="G237" i="21"/>
  <c r="O238" i="21"/>
  <c r="Q237" i="21"/>
  <c r="K287" i="21"/>
  <c r="M286" i="21"/>
  <c r="N74" i="21"/>
  <c r="P73" i="21"/>
  <c r="F238" i="21"/>
  <c r="H237" i="21"/>
  <c r="N238" i="21"/>
  <c r="P237" i="21"/>
  <c r="L41" i="21"/>
  <c r="N40" i="21"/>
  <c r="L123" i="21"/>
  <c r="N122" i="21"/>
  <c r="K123" i="21"/>
  <c r="M122" i="21"/>
  <c r="V123" i="21"/>
  <c r="X122" i="21"/>
  <c r="O74" i="21"/>
  <c r="Q73" i="21"/>
  <c r="V205" i="21"/>
  <c r="X204" i="21"/>
  <c r="O156" i="21"/>
  <c r="Q155" i="21"/>
  <c r="U123" i="21"/>
  <c r="W122" i="21"/>
  <c r="J154" i="21"/>
  <c r="K154" i="21" s="1"/>
  <c r="I154" i="21"/>
  <c r="J318" i="21"/>
  <c r="K318" i="21" s="1"/>
  <c r="I318" i="21"/>
  <c r="S318" i="21"/>
  <c r="T318" i="21" s="1"/>
  <c r="R318" i="21"/>
  <c r="J72" i="21"/>
  <c r="K72" i="21" s="1"/>
  <c r="I72" i="21"/>
  <c r="K205" i="21"/>
  <c r="M204" i="21"/>
  <c r="E156" i="21"/>
  <c r="G155" i="21"/>
  <c r="E320" i="21"/>
  <c r="G319" i="21"/>
  <c r="V287" i="21"/>
  <c r="X286" i="21"/>
  <c r="L205" i="21"/>
  <c r="N204" i="21"/>
  <c r="F156" i="21"/>
  <c r="H155" i="21"/>
  <c r="F320" i="21"/>
  <c r="H319" i="21"/>
  <c r="O320" i="21"/>
  <c r="Q319" i="21"/>
  <c r="N320" i="21"/>
  <c r="P319" i="21"/>
  <c r="V41" i="21"/>
  <c r="X40" i="21"/>
  <c r="F74" i="21"/>
  <c r="H73" i="21"/>
  <c r="K41" i="21"/>
  <c r="M40" i="21"/>
  <c r="V345" i="21"/>
  <c r="P312" i="21"/>
  <c r="Q312" i="21" s="1"/>
  <c r="V263" i="21"/>
  <c r="P230" i="21"/>
  <c r="V181" i="21"/>
  <c r="P148" i="21"/>
  <c r="V99" i="21"/>
  <c r="P66" i="21"/>
  <c r="Q66" i="21" s="1"/>
  <c r="B125" i="21"/>
  <c r="B289" i="21"/>
  <c r="B207" i="21"/>
  <c r="B43" i="21"/>
  <c r="Q311" i="21"/>
  <c r="Q229" i="21"/>
  <c r="AA312" i="21"/>
  <c r="AA230" i="21"/>
  <c r="AA148" i="21"/>
  <c r="AA66" i="21"/>
  <c r="F66" i="21"/>
  <c r="G66" i="21" s="1"/>
  <c r="F148" i="21"/>
  <c r="G148" i="21" s="1"/>
  <c r="F230" i="21"/>
  <c r="G230" i="21" s="1"/>
  <c r="F312" i="21"/>
  <c r="G312" i="21" s="1"/>
  <c r="N310" i="20"/>
  <c r="O310" i="20" s="1"/>
  <c r="P310" i="20" s="1"/>
  <c r="Q310" i="20" s="1"/>
  <c r="R310" i="20"/>
  <c r="R228" i="20"/>
  <c r="N228" i="20"/>
  <c r="O228" i="20" s="1"/>
  <c r="P228" i="20" s="1"/>
  <c r="Q228" i="20" s="1"/>
  <c r="N146" i="20"/>
  <c r="O146" i="20" s="1"/>
  <c r="P146" i="20" s="1"/>
  <c r="Q146" i="20" s="1"/>
  <c r="R146" i="20"/>
  <c r="U318" i="21" l="1"/>
  <c r="U154" i="21"/>
  <c r="U236" i="21"/>
  <c r="U72" i="21"/>
  <c r="Y286" i="21"/>
  <c r="Y204" i="21"/>
  <c r="Y122" i="21"/>
  <c r="Y40" i="21"/>
  <c r="Z121" i="21"/>
  <c r="J73" i="21"/>
  <c r="K73" i="21" s="1"/>
  <c r="I73" i="21"/>
  <c r="I319" i="21"/>
  <c r="J319" i="21"/>
  <c r="K319" i="21" s="1"/>
  <c r="O157" i="21"/>
  <c r="Q156" i="21"/>
  <c r="O75" i="21"/>
  <c r="Q74" i="21"/>
  <c r="K124" i="21"/>
  <c r="M123" i="21"/>
  <c r="L42" i="21"/>
  <c r="N41" i="21"/>
  <c r="F239" i="21"/>
  <c r="H238" i="21"/>
  <c r="K288" i="21"/>
  <c r="M287" i="21"/>
  <c r="E239" i="21"/>
  <c r="G238" i="21"/>
  <c r="U42" i="21"/>
  <c r="W41" i="21"/>
  <c r="F75" i="21"/>
  <c r="H74" i="21"/>
  <c r="N321" i="21"/>
  <c r="P320" i="21"/>
  <c r="F321" i="21"/>
  <c r="H320" i="21"/>
  <c r="L206" i="21"/>
  <c r="N205" i="21"/>
  <c r="E321" i="21"/>
  <c r="G320" i="21"/>
  <c r="K206" i="21"/>
  <c r="M205" i="21"/>
  <c r="S237" i="21"/>
  <c r="T237" i="21" s="1"/>
  <c r="R237" i="21"/>
  <c r="E75" i="21"/>
  <c r="G74" i="21"/>
  <c r="L288" i="21"/>
  <c r="N287" i="21"/>
  <c r="S319" i="21"/>
  <c r="T319" i="21" s="1"/>
  <c r="R319" i="21"/>
  <c r="J155" i="21"/>
  <c r="K155" i="21" s="1"/>
  <c r="I155" i="21"/>
  <c r="U124" i="21"/>
  <c r="W123" i="21"/>
  <c r="V206" i="21"/>
  <c r="X205" i="21"/>
  <c r="V124" i="21"/>
  <c r="X123" i="21"/>
  <c r="L124" i="21"/>
  <c r="N123" i="21"/>
  <c r="N239" i="21"/>
  <c r="P238" i="21"/>
  <c r="N75" i="21"/>
  <c r="P74" i="21"/>
  <c r="O239" i="21"/>
  <c r="Q238" i="21"/>
  <c r="U206" i="21"/>
  <c r="W205" i="21"/>
  <c r="K42" i="21"/>
  <c r="M41" i="21"/>
  <c r="V42" i="21"/>
  <c r="X41" i="21"/>
  <c r="O321" i="21"/>
  <c r="Q320" i="21"/>
  <c r="F157" i="21"/>
  <c r="H156" i="21"/>
  <c r="V288" i="21"/>
  <c r="X287" i="21"/>
  <c r="E157" i="21"/>
  <c r="G156" i="21"/>
  <c r="S155" i="21"/>
  <c r="T155" i="21" s="1"/>
  <c r="R155" i="21"/>
  <c r="S73" i="21"/>
  <c r="T73" i="21" s="1"/>
  <c r="R73" i="21"/>
  <c r="J237" i="21"/>
  <c r="K237" i="21" s="1"/>
  <c r="I237" i="21"/>
  <c r="U288" i="21"/>
  <c r="W287" i="21"/>
  <c r="N157" i="21"/>
  <c r="P156" i="21"/>
  <c r="B44" i="21"/>
  <c r="B290" i="21"/>
  <c r="B126" i="21"/>
  <c r="B208" i="21"/>
  <c r="Q148" i="21"/>
  <c r="Q230" i="21"/>
  <c r="M248" i="20"/>
  <c r="M84" i="20"/>
  <c r="M166" i="20"/>
  <c r="U237" i="21" l="1"/>
  <c r="U319" i="21"/>
  <c r="U155" i="21"/>
  <c r="U73" i="21"/>
  <c r="Y287" i="21"/>
  <c r="Z287" i="21" s="1"/>
  <c r="Y205" i="21"/>
  <c r="Z205" i="21" s="1"/>
  <c r="Y123" i="21"/>
  <c r="Y41" i="21"/>
  <c r="Z41" i="21" s="1"/>
  <c r="Z122" i="21"/>
  <c r="Z286" i="21"/>
  <c r="Z204" i="21"/>
  <c r="Z40" i="21"/>
  <c r="N158" i="21"/>
  <c r="P157" i="21"/>
  <c r="V289" i="21"/>
  <c r="X288" i="21"/>
  <c r="O322" i="21"/>
  <c r="Q321" i="21"/>
  <c r="K43" i="21"/>
  <c r="M42" i="21"/>
  <c r="O240" i="21"/>
  <c r="Q239" i="21"/>
  <c r="N240" i="21"/>
  <c r="P239" i="21"/>
  <c r="V125" i="21"/>
  <c r="X124" i="21"/>
  <c r="U125" i="21"/>
  <c r="W124" i="21"/>
  <c r="L289" i="21"/>
  <c r="N288" i="21"/>
  <c r="J320" i="21"/>
  <c r="K320" i="21" s="1"/>
  <c r="I320" i="21"/>
  <c r="J74" i="21"/>
  <c r="K74" i="21" s="1"/>
  <c r="I74" i="21"/>
  <c r="U43" i="21"/>
  <c r="W42" i="21"/>
  <c r="K289" i="21"/>
  <c r="M288" i="21"/>
  <c r="L43" i="21"/>
  <c r="N42" i="21"/>
  <c r="O76" i="21"/>
  <c r="Q75" i="21"/>
  <c r="E322" i="21"/>
  <c r="G321" i="21"/>
  <c r="F322" i="21"/>
  <c r="H321" i="21"/>
  <c r="F76" i="21"/>
  <c r="H75" i="21"/>
  <c r="J238" i="21"/>
  <c r="K238" i="21" s="1"/>
  <c r="I238" i="21"/>
  <c r="S156" i="21"/>
  <c r="T156" i="21" s="1"/>
  <c r="R156" i="21"/>
  <c r="J156" i="21"/>
  <c r="K156" i="21" s="1"/>
  <c r="I156" i="21"/>
  <c r="U289" i="21"/>
  <c r="W288" i="21"/>
  <c r="E158" i="21"/>
  <c r="G157" i="21"/>
  <c r="F158" i="21"/>
  <c r="H157" i="21"/>
  <c r="V43" i="21"/>
  <c r="X42" i="21"/>
  <c r="U207" i="21"/>
  <c r="W206" i="21"/>
  <c r="N76" i="21"/>
  <c r="P75" i="21"/>
  <c r="L125" i="21"/>
  <c r="N124" i="21"/>
  <c r="V207" i="21"/>
  <c r="X206" i="21"/>
  <c r="E76" i="21"/>
  <c r="G75" i="21"/>
  <c r="E240" i="21"/>
  <c r="G239" i="21"/>
  <c r="F240" i="21"/>
  <c r="H239" i="21"/>
  <c r="K125" i="21"/>
  <c r="M124" i="21"/>
  <c r="O158" i="21"/>
  <c r="Q157" i="21"/>
  <c r="S320" i="21"/>
  <c r="T320" i="21" s="1"/>
  <c r="R320" i="21"/>
  <c r="S238" i="21"/>
  <c r="T238" i="21" s="1"/>
  <c r="R238" i="21"/>
  <c r="K207" i="21"/>
  <c r="M206" i="21"/>
  <c r="L207" i="21"/>
  <c r="N206" i="21"/>
  <c r="N322" i="21"/>
  <c r="P321" i="21"/>
  <c r="S74" i="21"/>
  <c r="T74" i="21" s="1"/>
  <c r="R74" i="21"/>
  <c r="B45" i="21"/>
  <c r="B209" i="21"/>
  <c r="B127" i="21"/>
  <c r="B291" i="21"/>
  <c r="D290" i="20"/>
  <c r="C310" i="20" s="1"/>
  <c r="L254" i="20"/>
  <c r="S254" i="20" s="1"/>
  <c r="W254" i="20" s="1"/>
  <c r="L172" i="20"/>
  <c r="S172" i="20" s="1"/>
  <c r="T172" i="20" s="1"/>
  <c r="X172" i="20" s="1"/>
  <c r="K172" i="20"/>
  <c r="R172" i="20" s="1"/>
  <c r="V172" i="20" s="1"/>
  <c r="J254" i="20"/>
  <c r="Q254" i="20" s="1"/>
  <c r="U254" i="20" s="1"/>
  <c r="D208" i="20"/>
  <c r="E208" i="20" s="1"/>
  <c r="M249" i="20"/>
  <c r="N249" i="20" s="1"/>
  <c r="M167" i="20"/>
  <c r="N167" i="20" s="1"/>
  <c r="J172" i="20"/>
  <c r="Q172" i="20" s="1"/>
  <c r="U172" i="20" s="1"/>
  <c r="K254" i="20"/>
  <c r="R254" i="20" s="1"/>
  <c r="V254" i="20" s="1"/>
  <c r="D126" i="20"/>
  <c r="C146" i="20" s="1"/>
  <c r="M85" i="20"/>
  <c r="N85" i="20" s="1"/>
  <c r="M2" i="37"/>
  <c r="K11" i="3"/>
  <c r="K8" i="37"/>
  <c r="I450" i="22"/>
  <c r="I485" i="22" s="1"/>
  <c r="D44" i="37"/>
  <c r="J8" i="37"/>
  <c r="L8" i="37"/>
  <c r="M84" i="37"/>
  <c r="K47" i="3"/>
  <c r="L90" i="37"/>
  <c r="I523" i="22"/>
  <c r="I558" i="22" s="1"/>
  <c r="D126" i="37"/>
  <c r="K90" i="37"/>
  <c r="J90" i="37"/>
  <c r="K90" i="20"/>
  <c r="R90" i="20" s="1"/>
  <c r="V90" i="20" s="1"/>
  <c r="L90" i="20"/>
  <c r="S90" i="20" s="1"/>
  <c r="W90" i="20" s="1"/>
  <c r="K172" i="37"/>
  <c r="M166" i="37"/>
  <c r="L172" i="37"/>
  <c r="I596" i="22"/>
  <c r="I631" i="22" s="1"/>
  <c r="K83" i="3"/>
  <c r="D208" i="37"/>
  <c r="J172" i="37"/>
  <c r="I669" i="22"/>
  <c r="I704" i="22" s="1"/>
  <c r="M248" i="37"/>
  <c r="K119" i="3"/>
  <c r="K254" i="37"/>
  <c r="L254" i="37"/>
  <c r="J254" i="37"/>
  <c r="D290" i="37"/>
  <c r="C126" i="20"/>
  <c r="J90" i="20"/>
  <c r="Q90" i="20" s="1"/>
  <c r="U90" i="20" s="1"/>
  <c r="U320" i="21" l="1"/>
  <c r="U156" i="21"/>
  <c r="U238" i="21"/>
  <c r="U74" i="21"/>
  <c r="Y288" i="21"/>
  <c r="Y206" i="21"/>
  <c r="Y124" i="21"/>
  <c r="Y42" i="21"/>
  <c r="Z288" i="21"/>
  <c r="Z206" i="21"/>
  <c r="Z123" i="21"/>
  <c r="F77" i="21"/>
  <c r="H76" i="21"/>
  <c r="E323" i="21"/>
  <c r="G322" i="21"/>
  <c r="L208" i="21"/>
  <c r="N207" i="21"/>
  <c r="K126" i="21"/>
  <c r="M125" i="21"/>
  <c r="E241" i="21"/>
  <c r="G240" i="21"/>
  <c r="V208" i="21"/>
  <c r="X207" i="21"/>
  <c r="N77" i="21"/>
  <c r="P76" i="21"/>
  <c r="V44" i="21"/>
  <c r="X43" i="21"/>
  <c r="E159" i="21"/>
  <c r="G158" i="21"/>
  <c r="J321" i="21"/>
  <c r="K321" i="21" s="1"/>
  <c r="I321" i="21"/>
  <c r="L44" i="21"/>
  <c r="N43" i="21"/>
  <c r="U44" i="21"/>
  <c r="W43" i="21"/>
  <c r="U126" i="21"/>
  <c r="W125" i="21"/>
  <c r="N241" i="21"/>
  <c r="P240" i="21"/>
  <c r="K44" i="21"/>
  <c r="M43" i="21"/>
  <c r="V290" i="21"/>
  <c r="X289" i="21"/>
  <c r="S157" i="21"/>
  <c r="T157" i="21" s="1"/>
  <c r="R157" i="21"/>
  <c r="J157" i="21"/>
  <c r="K157" i="21" s="1"/>
  <c r="I157" i="21"/>
  <c r="S75" i="21"/>
  <c r="T75" i="21" s="1"/>
  <c r="R75" i="21"/>
  <c r="S239" i="21"/>
  <c r="T239" i="21" s="1"/>
  <c r="R239" i="21"/>
  <c r="S321" i="21"/>
  <c r="T321" i="21" s="1"/>
  <c r="R321" i="21"/>
  <c r="J239" i="21"/>
  <c r="K239" i="21" s="1"/>
  <c r="I239" i="21"/>
  <c r="F323" i="21"/>
  <c r="H322" i="21"/>
  <c r="N323" i="21"/>
  <c r="P322" i="21"/>
  <c r="K208" i="21"/>
  <c r="M207" i="21"/>
  <c r="O159" i="21"/>
  <c r="Q158" i="21"/>
  <c r="F241" i="21"/>
  <c r="H240" i="21"/>
  <c r="E77" i="21"/>
  <c r="G76" i="21"/>
  <c r="L126" i="21"/>
  <c r="N125" i="21"/>
  <c r="U208" i="21"/>
  <c r="W207" i="21"/>
  <c r="F159" i="21"/>
  <c r="H158" i="21"/>
  <c r="U290" i="21"/>
  <c r="W289" i="21"/>
  <c r="J75" i="21"/>
  <c r="K75" i="21" s="1"/>
  <c r="I75" i="21"/>
  <c r="O77" i="21"/>
  <c r="Q76" i="21"/>
  <c r="K290" i="21"/>
  <c r="M289" i="21"/>
  <c r="L290" i="21"/>
  <c r="N289" i="21"/>
  <c r="V126" i="21"/>
  <c r="X125" i="21"/>
  <c r="O241" i="21"/>
  <c r="Q240" i="21"/>
  <c r="O323" i="21"/>
  <c r="Q322" i="21"/>
  <c r="N159" i="21"/>
  <c r="P158" i="21"/>
  <c r="B46" i="21"/>
  <c r="B128" i="21"/>
  <c r="B292" i="21"/>
  <c r="B210" i="21"/>
  <c r="F208" i="20"/>
  <c r="G208" i="20" s="1"/>
  <c r="H208" i="20" s="1"/>
  <c r="T254" i="20"/>
  <c r="X254" i="20" s="1"/>
  <c r="E290" i="20"/>
  <c r="W172" i="20"/>
  <c r="C290" i="37"/>
  <c r="N662" i="22"/>
  <c r="C208" i="37"/>
  <c r="N589" i="22"/>
  <c r="M345" i="20"/>
  <c r="Q345" i="20" s="1"/>
  <c r="N292" i="22"/>
  <c r="M346" i="20"/>
  <c r="Q346" i="20" s="1"/>
  <c r="N365" i="22"/>
  <c r="G59" i="20"/>
  <c r="M59" i="20" s="1"/>
  <c r="Q59" i="20" s="1"/>
  <c r="G59" i="37"/>
  <c r="M59" i="37" s="1"/>
  <c r="Q59" i="37" s="1"/>
  <c r="E126" i="20"/>
  <c r="C228" i="20"/>
  <c r="G56" i="33" s="1"/>
  <c r="C290" i="20"/>
  <c r="T90" i="20"/>
  <c r="X90" i="20" s="1"/>
  <c r="C208" i="20"/>
  <c r="M344" i="20"/>
  <c r="Q344" i="20" s="1"/>
  <c r="H662" i="22"/>
  <c r="P721" i="22" s="1"/>
  <c r="M249" i="37"/>
  <c r="N249" i="37" s="1"/>
  <c r="M167" i="37"/>
  <c r="N167" i="37" s="1"/>
  <c r="H589" i="22"/>
  <c r="P648" i="22" s="1"/>
  <c r="M646" i="22"/>
  <c r="U646" i="22" s="1"/>
  <c r="AM646" i="22" s="1"/>
  <c r="I638" i="22"/>
  <c r="N516" i="22"/>
  <c r="C126" i="37"/>
  <c r="AD523" i="22"/>
  <c r="AB558" i="22" s="1"/>
  <c r="AD565" i="22" s="1"/>
  <c r="S90" i="37"/>
  <c r="P450" i="22"/>
  <c r="P485" i="22" s="1"/>
  <c r="P492" i="22" s="1"/>
  <c r="Q8" i="37"/>
  <c r="U8" i="37" s="1"/>
  <c r="M500" i="22"/>
  <c r="I492" i="22"/>
  <c r="AD596" i="22"/>
  <c r="AB631" i="22" s="1"/>
  <c r="AD638" i="22" s="1"/>
  <c r="S172" i="37"/>
  <c r="C146" i="37"/>
  <c r="E126" i="37"/>
  <c r="C64" i="37"/>
  <c r="E44" i="37"/>
  <c r="W450" i="22"/>
  <c r="V485" i="22" s="1"/>
  <c r="W492" i="22" s="1"/>
  <c r="R8" i="37"/>
  <c r="V8" i="37" s="1"/>
  <c r="C310" i="37"/>
  <c r="E290" i="37"/>
  <c r="AD669" i="22"/>
  <c r="AB704" i="22" s="1"/>
  <c r="AD711" i="22" s="1"/>
  <c r="S254" i="37"/>
  <c r="I711" i="22"/>
  <c r="M719" i="22"/>
  <c r="U719" i="22" s="1"/>
  <c r="AM719" i="22" s="1"/>
  <c r="E208" i="37"/>
  <c r="C228" i="37"/>
  <c r="P523" i="22"/>
  <c r="P558" i="22" s="1"/>
  <c r="P565" i="22" s="1"/>
  <c r="Q90" i="37"/>
  <c r="U90" i="37" s="1"/>
  <c r="M573" i="22"/>
  <c r="U573" i="22" s="1"/>
  <c r="AM573" i="22" s="1"/>
  <c r="I565" i="22"/>
  <c r="N443" i="22"/>
  <c r="C44" i="37"/>
  <c r="P669" i="22"/>
  <c r="P704" i="22" s="1"/>
  <c r="P711" i="22" s="1"/>
  <c r="Q254" i="37"/>
  <c r="U254" i="37" s="1"/>
  <c r="W669" i="22"/>
  <c r="V704" i="22" s="1"/>
  <c r="W711" i="22" s="1"/>
  <c r="R254" i="37"/>
  <c r="V254" i="37" s="1"/>
  <c r="Q172" i="37"/>
  <c r="U172" i="37" s="1"/>
  <c r="P596" i="22"/>
  <c r="P631" i="22" s="1"/>
  <c r="P638" i="22" s="1"/>
  <c r="R172" i="37"/>
  <c r="V172" i="37" s="1"/>
  <c r="W596" i="22"/>
  <c r="V631" i="22" s="1"/>
  <c r="W638" i="22" s="1"/>
  <c r="W523" i="22"/>
  <c r="V558" i="22" s="1"/>
  <c r="W565" i="22" s="1"/>
  <c r="R90" i="37"/>
  <c r="V90" i="37" s="1"/>
  <c r="H516" i="22"/>
  <c r="P575" i="22" s="1"/>
  <c r="M85" i="37"/>
  <c r="N85" i="37" s="1"/>
  <c r="AD450" i="22"/>
  <c r="AB485" i="22" s="1"/>
  <c r="AD492" i="22" s="1"/>
  <c r="S8" i="37"/>
  <c r="H443" i="22"/>
  <c r="M3" i="37"/>
  <c r="N3" i="37" s="1"/>
  <c r="G41" i="33"/>
  <c r="G33" i="33"/>
  <c r="G43" i="33"/>
  <c r="G37" i="33"/>
  <c r="G31" i="33"/>
  <c r="G44" i="33"/>
  <c r="G42" i="33"/>
  <c r="G40" i="33"/>
  <c r="G38" i="33"/>
  <c r="G36" i="33"/>
  <c r="G34" i="33"/>
  <c r="G32" i="33"/>
  <c r="G45" i="33"/>
  <c r="G39" i="33"/>
  <c r="G35" i="33"/>
  <c r="G75" i="33"/>
  <c r="G65" i="33"/>
  <c r="G77" i="33"/>
  <c r="G73" i="33"/>
  <c r="G71" i="33"/>
  <c r="G67" i="33"/>
  <c r="G63" i="33"/>
  <c r="G76" i="33"/>
  <c r="G74" i="33"/>
  <c r="G72" i="33"/>
  <c r="G70" i="33"/>
  <c r="G68" i="33"/>
  <c r="G66" i="33"/>
  <c r="G64" i="33"/>
  <c r="G69" i="33"/>
  <c r="U239" i="21" l="1"/>
  <c r="U321" i="21"/>
  <c r="U157" i="21"/>
  <c r="U75" i="21"/>
  <c r="Y289" i="21"/>
  <c r="Z289" i="21" s="1"/>
  <c r="Y207" i="21"/>
  <c r="Z207" i="21" s="1"/>
  <c r="Y125" i="21"/>
  <c r="Z125" i="21" s="1"/>
  <c r="Y43" i="21"/>
  <c r="Z43" i="21" s="1"/>
  <c r="Z124" i="21"/>
  <c r="Z42" i="21"/>
  <c r="S240" i="21"/>
  <c r="T240" i="21" s="1"/>
  <c r="R240" i="21"/>
  <c r="S76" i="21"/>
  <c r="T76" i="21" s="1"/>
  <c r="R76" i="21"/>
  <c r="S158" i="21"/>
  <c r="T158" i="21" s="1"/>
  <c r="R158" i="21"/>
  <c r="N160" i="21"/>
  <c r="P159" i="21"/>
  <c r="O242" i="21"/>
  <c r="Q241" i="21"/>
  <c r="L291" i="21"/>
  <c r="N290" i="21"/>
  <c r="O78" i="21"/>
  <c r="Q77" i="21"/>
  <c r="U291" i="21"/>
  <c r="W290" i="21"/>
  <c r="U209" i="21"/>
  <c r="W208" i="21"/>
  <c r="E78" i="21"/>
  <c r="G77" i="21"/>
  <c r="O160" i="21"/>
  <c r="Q159" i="21"/>
  <c r="N324" i="21"/>
  <c r="P323" i="21"/>
  <c r="E160" i="21"/>
  <c r="G159" i="21"/>
  <c r="N78" i="21"/>
  <c r="P77" i="21"/>
  <c r="E242" i="21"/>
  <c r="G241" i="21"/>
  <c r="L209" i="21"/>
  <c r="N208" i="21"/>
  <c r="E324" i="21"/>
  <c r="G323" i="21"/>
  <c r="U127" i="21"/>
  <c r="W126" i="21"/>
  <c r="L45" i="21"/>
  <c r="N44" i="21"/>
  <c r="S322" i="21"/>
  <c r="T322" i="21" s="1"/>
  <c r="R322" i="21"/>
  <c r="J158" i="21"/>
  <c r="K158" i="21" s="1"/>
  <c r="I158" i="21"/>
  <c r="J240" i="21"/>
  <c r="K240" i="21" s="1"/>
  <c r="I240" i="21"/>
  <c r="J322" i="21"/>
  <c r="K322" i="21" s="1"/>
  <c r="I322" i="21"/>
  <c r="V291" i="21"/>
  <c r="X290" i="21"/>
  <c r="N242" i="21"/>
  <c r="P241" i="21"/>
  <c r="U45" i="21"/>
  <c r="W44" i="21"/>
  <c r="J76" i="21"/>
  <c r="K76" i="21" s="1"/>
  <c r="I76" i="21"/>
  <c r="K45" i="21"/>
  <c r="M44" i="21"/>
  <c r="O324" i="21"/>
  <c r="Q323" i="21"/>
  <c r="V127" i="21"/>
  <c r="X126" i="21"/>
  <c r="K291" i="21"/>
  <c r="M290" i="21"/>
  <c r="F160" i="21"/>
  <c r="H159" i="21"/>
  <c r="L127" i="21"/>
  <c r="N126" i="21"/>
  <c r="F242" i="21"/>
  <c r="H241" i="21"/>
  <c r="K209" i="21"/>
  <c r="M208" i="21"/>
  <c r="F324" i="21"/>
  <c r="H323" i="21"/>
  <c r="V45" i="21"/>
  <c r="X44" i="21"/>
  <c r="V209" i="21"/>
  <c r="X208" i="21"/>
  <c r="K127" i="21"/>
  <c r="M126" i="21"/>
  <c r="F78" i="21"/>
  <c r="H77" i="21"/>
  <c r="B293" i="21"/>
  <c r="B47" i="21"/>
  <c r="B211" i="21"/>
  <c r="B129" i="21"/>
  <c r="I208" i="20"/>
  <c r="J208" i="20" s="1"/>
  <c r="K208" i="20" s="1"/>
  <c r="L208" i="20" s="1"/>
  <c r="M208" i="20" s="1"/>
  <c r="N208" i="20" s="1"/>
  <c r="O208" i="20" s="1"/>
  <c r="P208" i="20" s="1"/>
  <c r="Q208" i="20" s="1"/>
  <c r="R208" i="20" s="1"/>
  <c r="S208" i="20" s="1"/>
  <c r="W208" i="20" s="1"/>
  <c r="D228" i="20"/>
  <c r="H228" i="20" s="1"/>
  <c r="I228" i="20" s="1"/>
  <c r="J228" i="20" s="1"/>
  <c r="F290" i="20"/>
  <c r="G290" i="20" s="1"/>
  <c r="H290" i="20" s="1"/>
  <c r="F290" i="37"/>
  <c r="G290" i="37" s="1"/>
  <c r="H290" i="37" s="1"/>
  <c r="F208" i="37"/>
  <c r="G208" i="37" s="1"/>
  <c r="H208" i="37" s="1"/>
  <c r="F126" i="20"/>
  <c r="G126" i="20" s="1"/>
  <c r="H126" i="20" s="1"/>
  <c r="F126" i="37"/>
  <c r="G126" i="37" s="1"/>
  <c r="H126" i="37" s="1"/>
  <c r="F44" i="37"/>
  <c r="G44" i="37" s="1"/>
  <c r="H44" i="37" s="1"/>
  <c r="G51" i="33"/>
  <c r="G57" i="33"/>
  <c r="G60" i="33"/>
  <c r="G52" i="33"/>
  <c r="G61" i="33"/>
  <c r="G54" i="33"/>
  <c r="G53" i="33"/>
  <c r="G58" i="33"/>
  <c r="G49" i="33"/>
  <c r="G59" i="33"/>
  <c r="G48" i="33"/>
  <c r="A635" i="22"/>
  <c r="A628" i="22"/>
  <c r="A701" i="22"/>
  <c r="A708" i="22"/>
  <c r="P502" i="22"/>
  <c r="AH502" i="22" s="1"/>
  <c r="G47" i="33"/>
  <c r="G55" i="33"/>
  <c r="G50" i="33"/>
  <c r="P574" i="22"/>
  <c r="AH574" i="22" s="1"/>
  <c r="AH575" i="22"/>
  <c r="A489" i="22"/>
  <c r="A482" i="22"/>
  <c r="W172" i="37"/>
  <c r="T172" i="37"/>
  <c r="X172" i="37" s="1"/>
  <c r="W8" i="37"/>
  <c r="T8" i="37"/>
  <c r="X8" i="37" s="1"/>
  <c r="A562" i="22"/>
  <c r="A555" i="22"/>
  <c r="N98" i="3"/>
  <c r="N104" i="3"/>
  <c r="N108" i="3"/>
  <c r="M108" i="3"/>
  <c r="N97" i="3"/>
  <c r="M95" i="3"/>
  <c r="N90" i="3"/>
  <c r="N113" i="3"/>
  <c r="L106" i="3"/>
  <c r="N94" i="3"/>
  <c r="N111" i="3"/>
  <c r="N85" i="3"/>
  <c r="L99" i="3"/>
  <c r="N95" i="3"/>
  <c r="M86" i="3"/>
  <c r="M111" i="3"/>
  <c r="M92" i="3"/>
  <c r="M97" i="3"/>
  <c r="L94" i="3"/>
  <c r="M89" i="3"/>
  <c r="N110" i="3"/>
  <c r="N102" i="3"/>
  <c r="N101" i="3"/>
  <c r="M99" i="3"/>
  <c r="N88" i="3"/>
  <c r="N99" i="3"/>
  <c r="L112" i="3"/>
  <c r="M88" i="3"/>
  <c r="M85" i="3"/>
  <c r="N84" i="3"/>
  <c r="M109" i="3"/>
  <c r="M98" i="3"/>
  <c r="L104" i="3"/>
  <c r="N87" i="3"/>
  <c r="M87" i="3"/>
  <c r="M100" i="3"/>
  <c r="L100" i="3"/>
  <c r="L113" i="3"/>
  <c r="M107" i="3"/>
  <c r="M105" i="3"/>
  <c r="N106" i="3"/>
  <c r="L89" i="3"/>
  <c r="L102" i="3"/>
  <c r="M101" i="3"/>
  <c r="N91" i="3"/>
  <c r="M102" i="3"/>
  <c r="L85" i="3"/>
  <c r="N100" i="3"/>
  <c r="N96" i="3"/>
  <c r="M110" i="3"/>
  <c r="L87" i="3"/>
  <c r="M103" i="3"/>
  <c r="M93" i="3"/>
  <c r="L98" i="3"/>
  <c r="M112" i="3"/>
  <c r="N93" i="3"/>
  <c r="M84" i="3"/>
  <c r="L109" i="3"/>
  <c r="L96" i="3"/>
  <c r="L105" i="3"/>
  <c r="M113" i="3"/>
  <c r="M90" i="3"/>
  <c r="L110" i="3"/>
  <c r="L107" i="3"/>
  <c r="L95" i="3"/>
  <c r="L86" i="3"/>
  <c r="N89" i="3"/>
  <c r="N103" i="3"/>
  <c r="L103" i="3"/>
  <c r="N92" i="3"/>
  <c r="N109" i="3"/>
  <c r="L93" i="3"/>
  <c r="L84" i="3"/>
  <c r="N107" i="3"/>
  <c r="N112" i="3"/>
  <c r="L92" i="3"/>
  <c r="M106" i="3"/>
  <c r="M94" i="3"/>
  <c r="L91" i="3"/>
  <c r="L97" i="3"/>
  <c r="L108" i="3"/>
  <c r="N105" i="3"/>
  <c r="L101" i="3"/>
  <c r="M96" i="3"/>
  <c r="L111" i="3"/>
  <c r="M91" i="3"/>
  <c r="M104" i="3"/>
  <c r="L90" i="3"/>
  <c r="L88" i="3"/>
  <c r="N86" i="3"/>
  <c r="T90" i="37"/>
  <c r="X90" i="37" s="1"/>
  <c r="W90" i="37"/>
  <c r="L144" i="3"/>
  <c r="L140" i="3"/>
  <c r="L132" i="3"/>
  <c r="L128" i="3"/>
  <c r="L134" i="3"/>
  <c r="L148" i="3"/>
  <c r="L137" i="3"/>
  <c r="N135" i="3"/>
  <c r="L138" i="3"/>
  <c r="M138" i="3"/>
  <c r="L143" i="3"/>
  <c r="N121" i="3"/>
  <c r="L123" i="3"/>
  <c r="M149" i="3"/>
  <c r="N136" i="3"/>
  <c r="M146" i="3"/>
  <c r="M131" i="3"/>
  <c r="N128" i="3"/>
  <c r="N132" i="3"/>
  <c r="M125" i="3"/>
  <c r="M137" i="3"/>
  <c r="N139" i="3"/>
  <c r="M126" i="3"/>
  <c r="M120" i="3"/>
  <c r="L130" i="3"/>
  <c r="M121" i="3"/>
  <c r="M141" i="3"/>
  <c r="N126" i="3"/>
  <c r="N130" i="3"/>
  <c r="M136" i="3"/>
  <c r="L125" i="3"/>
  <c r="L124" i="3"/>
  <c r="L126" i="3"/>
  <c r="M122" i="3"/>
  <c r="N145" i="3"/>
  <c r="N127" i="3"/>
  <c r="L127" i="3"/>
  <c r="N131" i="3"/>
  <c r="L129" i="3"/>
  <c r="N123" i="3"/>
  <c r="L135" i="3"/>
  <c r="M147" i="3"/>
  <c r="M148" i="3"/>
  <c r="M132" i="3"/>
  <c r="N144" i="3"/>
  <c r="M145" i="3"/>
  <c r="N142" i="3"/>
  <c r="M135" i="3"/>
  <c r="N148" i="3"/>
  <c r="N138" i="3"/>
  <c r="M140" i="3"/>
  <c r="N124" i="3"/>
  <c r="N146" i="3"/>
  <c r="L136" i="3"/>
  <c r="L147" i="3"/>
  <c r="L145" i="3"/>
  <c r="N141" i="3"/>
  <c r="N133" i="3"/>
  <c r="M133" i="3"/>
  <c r="N134" i="3"/>
  <c r="N120" i="3"/>
  <c r="L120" i="3"/>
  <c r="L133" i="3"/>
  <c r="L131" i="3"/>
  <c r="M142" i="3"/>
  <c r="M130" i="3"/>
  <c r="L149" i="3"/>
  <c r="M144" i="3"/>
  <c r="N122" i="3"/>
  <c r="N125" i="3"/>
  <c r="L121" i="3"/>
  <c r="N149" i="3"/>
  <c r="N129" i="3"/>
  <c r="M128" i="3"/>
  <c r="M124" i="3"/>
  <c r="L139" i="3"/>
  <c r="N143" i="3"/>
  <c r="M139" i="3"/>
  <c r="M129" i="3"/>
  <c r="N147" i="3"/>
  <c r="L141" i="3"/>
  <c r="N137" i="3"/>
  <c r="M123" i="3"/>
  <c r="M134" i="3"/>
  <c r="M143" i="3"/>
  <c r="L146" i="3"/>
  <c r="M127" i="3"/>
  <c r="N140" i="3"/>
  <c r="L142" i="3"/>
  <c r="L122" i="3"/>
  <c r="AH648" i="22"/>
  <c r="P647" i="22"/>
  <c r="AH647" i="22" s="1"/>
  <c r="T254" i="37"/>
  <c r="X254" i="37" s="1"/>
  <c r="W254" i="37"/>
  <c r="N16" i="3"/>
  <c r="N32" i="3"/>
  <c r="L18" i="3"/>
  <c r="L34" i="3"/>
  <c r="M29" i="3"/>
  <c r="M30" i="3"/>
  <c r="N24" i="3"/>
  <c r="N20" i="3"/>
  <c r="N36" i="3"/>
  <c r="L22" i="3"/>
  <c r="L38" i="3"/>
  <c r="M37" i="3"/>
  <c r="M38" i="3"/>
  <c r="N28" i="3"/>
  <c r="L30" i="3"/>
  <c r="M22" i="3"/>
  <c r="L26" i="3"/>
  <c r="N40" i="3"/>
  <c r="M13" i="3"/>
  <c r="L14" i="3"/>
  <c r="M21" i="3"/>
  <c r="N12" i="3"/>
  <c r="M14" i="3"/>
  <c r="M20" i="3"/>
  <c r="M19" i="3"/>
  <c r="L29" i="3"/>
  <c r="L13" i="3"/>
  <c r="N27" i="3"/>
  <c r="M41" i="3"/>
  <c r="L40" i="3"/>
  <c r="L24" i="3"/>
  <c r="N38" i="3"/>
  <c r="N22" i="3"/>
  <c r="M40" i="3"/>
  <c r="M39" i="3"/>
  <c r="L39" i="3"/>
  <c r="L23" i="3"/>
  <c r="N37" i="3"/>
  <c r="N21" i="3"/>
  <c r="M12" i="3"/>
  <c r="L41" i="3"/>
  <c r="L25" i="3"/>
  <c r="N39" i="3"/>
  <c r="N23" i="3"/>
  <c r="M34" i="3"/>
  <c r="M33" i="3"/>
  <c r="L36" i="3"/>
  <c r="L20" i="3"/>
  <c r="N34" i="3"/>
  <c r="N18" i="3"/>
  <c r="M32" i="3"/>
  <c r="M31" i="3"/>
  <c r="L35" i="3"/>
  <c r="L19" i="3"/>
  <c r="N33" i="3"/>
  <c r="N17" i="3"/>
  <c r="M36" i="3"/>
  <c r="M35" i="3"/>
  <c r="L37" i="3"/>
  <c r="L21" i="3"/>
  <c r="N35" i="3"/>
  <c r="N19" i="3"/>
  <c r="M26" i="3"/>
  <c r="M25" i="3"/>
  <c r="L32" i="3"/>
  <c r="L16" i="3"/>
  <c r="N30" i="3"/>
  <c r="N14" i="3"/>
  <c r="M24" i="3"/>
  <c r="M23" i="3"/>
  <c r="L31" i="3"/>
  <c r="L15" i="3"/>
  <c r="N29" i="3"/>
  <c r="N13" i="3"/>
  <c r="M28" i="3"/>
  <c r="M27" i="3"/>
  <c r="L33" i="3"/>
  <c r="L17" i="3"/>
  <c r="N31" i="3"/>
  <c r="N15" i="3"/>
  <c r="M18" i="3"/>
  <c r="M17" i="3"/>
  <c r="L28" i="3"/>
  <c r="L12" i="3"/>
  <c r="N26" i="3"/>
  <c r="M16" i="3"/>
  <c r="M15" i="3"/>
  <c r="L27" i="3"/>
  <c r="N41" i="3"/>
  <c r="N25" i="3"/>
  <c r="M50" i="3"/>
  <c r="M54" i="3"/>
  <c r="M58" i="3"/>
  <c r="M62" i="3"/>
  <c r="M66" i="3"/>
  <c r="M70" i="3"/>
  <c r="M74" i="3"/>
  <c r="N48" i="3"/>
  <c r="N52" i="3"/>
  <c r="N56" i="3"/>
  <c r="N60" i="3"/>
  <c r="N64" i="3"/>
  <c r="N68" i="3"/>
  <c r="N72" i="3"/>
  <c r="N76" i="3"/>
  <c r="L56" i="3"/>
  <c r="L49" i="3"/>
  <c r="L57" i="3"/>
  <c r="L65" i="3"/>
  <c r="L73" i="3"/>
  <c r="L54" i="3"/>
  <c r="L74" i="3"/>
  <c r="M51" i="3"/>
  <c r="M55" i="3"/>
  <c r="M59" i="3"/>
  <c r="M63" i="3"/>
  <c r="M67" i="3"/>
  <c r="M71" i="3"/>
  <c r="M75" i="3"/>
  <c r="N49" i="3"/>
  <c r="N53" i="3"/>
  <c r="N57" i="3"/>
  <c r="N61" i="3"/>
  <c r="N65" i="3"/>
  <c r="N69" i="3"/>
  <c r="N73" i="3"/>
  <c r="N77" i="3"/>
  <c r="L62" i="3"/>
  <c r="L51" i="3"/>
  <c r="L59" i="3"/>
  <c r="L67" i="3"/>
  <c r="L75" i="3"/>
  <c r="L60" i="3"/>
  <c r="L58" i="3"/>
  <c r="M53" i="3"/>
  <c r="M61" i="3"/>
  <c r="M69" i="3"/>
  <c r="M77" i="3"/>
  <c r="N55" i="3"/>
  <c r="N63" i="3"/>
  <c r="N71" i="3"/>
  <c r="L52" i="3"/>
  <c r="L55" i="3"/>
  <c r="L71" i="3"/>
  <c r="L68" i="3"/>
  <c r="M57" i="3"/>
  <c r="M73" i="3"/>
  <c r="N59" i="3"/>
  <c r="N75" i="3"/>
  <c r="L50" i="3"/>
  <c r="M52" i="3"/>
  <c r="M68" i="3"/>
  <c r="M76" i="3"/>
  <c r="N62" i="3"/>
  <c r="L48" i="3"/>
  <c r="L69" i="3"/>
  <c r="M48" i="3"/>
  <c r="M56" i="3"/>
  <c r="M64" i="3"/>
  <c r="M72" i="3"/>
  <c r="N50" i="3"/>
  <c r="N58" i="3"/>
  <c r="N66" i="3"/>
  <c r="N74" i="3"/>
  <c r="L66" i="3"/>
  <c r="L61" i="3"/>
  <c r="L77" i="3"/>
  <c r="L70" i="3"/>
  <c r="M49" i="3"/>
  <c r="M65" i="3"/>
  <c r="N51" i="3"/>
  <c r="N67" i="3"/>
  <c r="L72" i="3"/>
  <c r="L63" i="3"/>
  <c r="L76" i="3"/>
  <c r="M60" i="3"/>
  <c r="N54" i="3"/>
  <c r="N70" i="3"/>
  <c r="L53" i="3"/>
  <c r="L64" i="3"/>
  <c r="U500" i="22"/>
  <c r="AH721" i="22"/>
  <c r="P720" i="22"/>
  <c r="AH720" i="22" s="1"/>
  <c r="U240" i="21" l="1"/>
  <c r="U322" i="21"/>
  <c r="U158" i="21"/>
  <c r="U76" i="21"/>
  <c r="Y290" i="21"/>
  <c r="Y208" i="21"/>
  <c r="Z208" i="21" s="1"/>
  <c r="Y126" i="21"/>
  <c r="Y44" i="21"/>
  <c r="Z44" i="21" s="1"/>
  <c r="F79" i="21"/>
  <c r="H78" i="21"/>
  <c r="V210" i="21"/>
  <c r="X209" i="21"/>
  <c r="F325" i="21"/>
  <c r="H324" i="21"/>
  <c r="F243" i="21"/>
  <c r="H242" i="21"/>
  <c r="F161" i="21"/>
  <c r="H160" i="21"/>
  <c r="V128" i="21"/>
  <c r="X127" i="21"/>
  <c r="K46" i="21"/>
  <c r="M45" i="21"/>
  <c r="L46" i="21"/>
  <c r="N45" i="21"/>
  <c r="E325" i="21"/>
  <c r="G324" i="21"/>
  <c r="E243" i="21"/>
  <c r="G242" i="21"/>
  <c r="E161" i="21"/>
  <c r="G160" i="21"/>
  <c r="S323" i="21"/>
  <c r="T323" i="21" s="1"/>
  <c r="R323" i="21"/>
  <c r="U46" i="21"/>
  <c r="W45" i="21"/>
  <c r="V292" i="21"/>
  <c r="X291" i="21"/>
  <c r="N325" i="21"/>
  <c r="P324" i="21"/>
  <c r="E79" i="21"/>
  <c r="G78" i="21"/>
  <c r="U292" i="21"/>
  <c r="W291" i="21"/>
  <c r="L292" i="21"/>
  <c r="N291" i="21"/>
  <c r="N161" i="21"/>
  <c r="P160" i="21"/>
  <c r="K128" i="21"/>
  <c r="M127" i="21"/>
  <c r="V46" i="21"/>
  <c r="X45" i="21"/>
  <c r="K210" i="21"/>
  <c r="M209" i="21"/>
  <c r="L128" i="21"/>
  <c r="N127" i="21"/>
  <c r="K292" i="21"/>
  <c r="M291" i="21"/>
  <c r="O325" i="21"/>
  <c r="Q324" i="21"/>
  <c r="U128" i="21"/>
  <c r="W127" i="21"/>
  <c r="L210" i="21"/>
  <c r="N209" i="21"/>
  <c r="N79" i="21"/>
  <c r="P78" i="21"/>
  <c r="S159" i="21"/>
  <c r="T159" i="21" s="1"/>
  <c r="R159" i="21"/>
  <c r="S77" i="21"/>
  <c r="T77" i="21" s="1"/>
  <c r="R77" i="21"/>
  <c r="S241" i="21"/>
  <c r="T241" i="21" s="1"/>
  <c r="R241" i="21"/>
  <c r="J77" i="21"/>
  <c r="K77" i="21" s="1"/>
  <c r="I77" i="21"/>
  <c r="J323" i="21"/>
  <c r="K323" i="21" s="1"/>
  <c r="I323" i="21"/>
  <c r="I241" i="21"/>
  <c r="J241" i="21"/>
  <c r="K241" i="21" s="1"/>
  <c r="J159" i="21"/>
  <c r="K159" i="21" s="1"/>
  <c r="I159" i="21"/>
  <c r="N243" i="21"/>
  <c r="P242" i="21"/>
  <c r="O161" i="21"/>
  <c r="Q160" i="21"/>
  <c r="U210" i="21"/>
  <c r="W209" i="21"/>
  <c r="O79" i="21"/>
  <c r="Q78" i="21"/>
  <c r="O243" i="21"/>
  <c r="Q242" i="21"/>
  <c r="B212" i="21"/>
  <c r="B130" i="21"/>
  <c r="B48" i="21"/>
  <c r="B294" i="21"/>
  <c r="E228" i="20"/>
  <c r="AH558" i="22"/>
  <c r="AK565" i="22" s="1"/>
  <c r="I126" i="37"/>
  <c r="E146" i="37" s="1"/>
  <c r="D146" i="37"/>
  <c r="H146" i="37" s="1"/>
  <c r="I146" i="37" s="1"/>
  <c r="J146" i="37" s="1"/>
  <c r="I290" i="20"/>
  <c r="D310" i="20"/>
  <c r="H310" i="20" s="1"/>
  <c r="I310" i="20" s="1"/>
  <c r="J310" i="20" s="1"/>
  <c r="I126" i="20"/>
  <c r="D146" i="20"/>
  <c r="H146" i="20" s="1"/>
  <c r="I146" i="20" s="1"/>
  <c r="J146" i="20" s="1"/>
  <c r="AH704" i="22"/>
  <c r="M720" i="22" s="1"/>
  <c r="U720" i="22" s="1"/>
  <c r="I290" i="37"/>
  <c r="AN704" i="22" s="1"/>
  <c r="M725" i="22" s="1"/>
  <c r="AM725" i="22" s="1"/>
  <c r="N729" i="22" s="1"/>
  <c r="V729" i="22" s="1"/>
  <c r="D310" i="37"/>
  <c r="H310" i="37" s="1"/>
  <c r="I310" i="37" s="1"/>
  <c r="J310" i="37" s="1"/>
  <c r="AH631" i="22"/>
  <c r="AK638" i="22" s="1"/>
  <c r="I208" i="37"/>
  <c r="J208" i="37" s="1"/>
  <c r="K208" i="37" s="1"/>
  <c r="L208" i="37" s="1"/>
  <c r="M208" i="37" s="1"/>
  <c r="N208" i="37" s="1"/>
  <c r="O208" i="37" s="1"/>
  <c r="P208" i="37" s="1"/>
  <c r="Q208" i="37" s="1"/>
  <c r="R208" i="37" s="1"/>
  <c r="S208" i="37" s="1"/>
  <c r="W208" i="37" s="1"/>
  <c r="D228" i="37"/>
  <c r="H228" i="37" s="1"/>
  <c r="I228" i="37" s="1"/>
  <c r="J228" i="37" s="1"/>
  <c r="AH485" i="22"/>
  <c r="M501" i="22" s="1"/>
  <c r="I44" i="37"/>
  <c r="AN485" i="22" s="1"/>
  <c r="M506" i="22" s="1"/>
  <c r="AM506" i="22" s="1"/>
  <c r="N510" i="22" s="1"/>
  <c r="D64" i="37"/>
  <c r="H64" i="37" s="1"/>
  <c r="I64" i="37" s="1"/>
  <c r="J64" i="37" s="1"/>
  <c r="P501" i="22"/>
  <c r="AH501" i="22" s="1"/>
  <c r="AM500" i="22"/>
  <c r="F228" i="20"/>
  <c r="T208" i="20"/>
  <c r="U208" i="20" s="1"/>
  <c r="Z443" i="22"/>
  <c r="U241" i="21" l="1"/>
  <c r="U323" i="21"/>
  <c r="U159" i="21"/>
  <c r="U77" i="21"/>
  <c r="Y291" i="21"/>
  <c r="Y209" i="21"/>
  <c r="Z209" i="21" s="1"/>
  <c r="Y127" i="21"/>
  <c r="Y45" i="21"/>
  <c r="Z126" i="21"/>
  <c r="Z290" i="21"/>
  <c r="Z127" i="21"/>
  <c r="S242" i="21"/>
  <c r="T242" i="21" s="1"/>
  <c r="R242" i="21"/>
  <c r="S324" i="21"/>
  <c r="T324" i="21" s="1"/>
  <c r="R324" i="21"/>
  <c r="J242" i="21"/>
  <c r="K242" i="21" s="1"/>
  <c r="I242" i="21"/>
  <c r="O244" i="21"/>
  <c r="Q243" i="21"/>
  <c r="U211" i="21"/>
  <c r="W210" i="21"/>
  <c r="N244" i="21"/>
  <c r="P243" i="21"/>
  <c r="N80" i="21"/>
  <c r="P79" i="21"/>
  <c r="U129" i="21"/>
  <c r="W128" i="21"/>
  <c r="O326" i="21"/>
  <c r="Q325" i="21"/>
  <c r="L129" i="21"/>
  <c r="N128" i="21"/>
  <c r="V47" i="21"/>
  <c r="X46" i="21"/>
  <c r="N162" i="21"/>
  <c r="P161" i="21"/>
  <c r="U293" i="21"/>
  <c r="W292" i="21"/>
  <c r="N326" i="21"/>
  <c r="P325" i="21"/>
  <c r="U47" i="21"/>
  <c r="W46" i="21"/>
  <c r="E244" i="21"/>
  <c r="G243" i="21"/>
  <c r="L47" i="21"/>
  <c r="N46" i="21"/>
  <c r="V129" i="21"/>
  <c r="X128" i="21"/>
  <c r="F244" i="21"/>
  <c r="H243" i="21"/>
  <c r="V211" i="21"/>
  <c r="X210" i="21"/>
  <c r="S78" i="21"/>
  <c r="T78" i="21" s="1"/>
  <c r="R78" i="21"/>
  <c r="S160" i="21"/>
  <c r="T160" i="21" s="1"/>
  <c r="R160" i="21"/>
  <c r="J160" i="21"/>
  <c r="K160" i="21" s="1"/>
  <c r="I160" i="21"/>
  <c r="J324" i="21"/>
  <c r="K324" i="21" s="1"/>
  <c r="I324" i="21"/>
  <c r="I78" i="21"/>
  <c r="J78" i="21"/>
  <c r="K78" i="21" s="1"/>
  <c r="O80" i="21"/>
  <c r="Q79" i="21"/>
  <c r="O162" i="21"/>
  <c r="Q161" i="21"/>
  <c r="L211" i="21"/>
  <c r="N210" i="21"/>
  <c r="K293" i="21"/>
  <c r="M292" i="21"/>
  <c r="K211" i="21"/>
  <c r="M210" i="21"/>
  <c r="K129" i="21"/>
  <c r="M128" i="21"/>
  <c r="L293" i="21"/>
  <c r="N292" i="21"/>
  <c r="E80" i="21"/>
  <c r="G79" i="21"/>
  <c r="V293" i="21"/>
  <c r="X292" i="21"/>
  <c r="E162" i="21"/>
  <c r="G161" i="21"/>
  <c r="E326" i="21"/>
  <c r="G325" i="21"/>
  <c r="K47" i="21"/>
  <c r="M46" i="21"/>
  <c r="F162" i="21"/>
  <c r="H161" i="21"/>
  <c r="F326" i="21"/>
  <c r="H325" i="21"/>
  <c r="F80" i="21"/>
  <c r="H79" i="21"/>
  <c r="B49" i="21"/>
  <c r="B131" i="21"/>
  <c r="B213" i="21"/>
  <c r="B295" i="21"/>
  <c r="M574" i="22"/>
  <c r="U574" i="22" s="1"/>
  <c r="V575" i="22" s="1"/>
  <c r="AK492" i="22"/>
  <c r="AN558" i="22"/>
  <c r="M579" i="22" s="1"/>
  <c r="AM579" i="22" s="1"/>
  <c r="N583" i="22" s="1"/>
  <c r="V583" i="22" s="1"/>
  <c r="J290" i="37"/>
  <c r="K290" i="37" s="1"/>
  <c r="L290" i="37" s="1"/>
  <c r="M290" i="37" s="1"/>
  <c r="N290" i="37" s="1"/>
  <c r="O290" i="37" s="1"/>
  <c r="P290" i="37" s="1"/>
  <c r="Q290" i="37" s="1"/>
  <c r="R290" i="37" s="1"/>
  <c r="S290" i="37" s="1"/>
  <c r="W290" i="37" s="1"/>
  <c r="F310" i="37" s="1"/>
  <c r="M647" i="22"/>
  <c r="U647" i="22" s="1"/>
  <c r="V648" i="22" s="1"/>
  <c r="AN631" i="22"/>
  <c r="M652" i="22" s="1"/>
  <c r="AM652" i="22" s="1"/>
  <c r="N656" i="22" s="1"/>
  <c r="V656" i="22" s="1"/>
  <c r="E310" i="37"/>
  <c r="J126" i="37"/>
  <c r="K126" i="37" s="1"/>
  <c r="L126" i="37" s="1"/>
  <c r="M126" i="37" s="1"/>
  <c r="N126" i="37" s="1"/>
  <c r="O126" i="37" s="1"/>
  <c r="P126" i="37" s="1"/>
  <c r="Q126" i="37" s="1"/>
  <c r="R126" i="37" s="1"/>
  <c r="S126" i="37" s="1"/>
  <c r="W126" i="37" s="1"/>
  <c r="F146" i="37" s="1"/>
  <c r="J44" i="37"/>
  <c r="K44" i="37" s="1"/>
  <c r="L44" i="37" s="1"/>
  <c r="M44" i="37" s="1"/>
  <c r="N44" i="37" s="1"/>
  <c r="O44" i="37" s="1"/>
  <c r="P44" i="37" s="1"/>
  <c r="Q44" i="37" s="1"/>
  <c r="R44" i="37" s="1"/>
  <c r="S44" i="37" s="1"/>
  <c r="W44" i="37" s="1"/>
  <c r="E64" i="37"/>
  <c r="AK711" i="22"/>
  <c r="E146" i="20"/>
  <c r="J126" i="20"/>
  <c r="K126" i="20" s="1"/>
  <c r="L126" i="20" s="1"/>
  <c r="M126" i="20" s="1"/>
  <c r="N126" i="20" s="1"/>
  <c r="O126" i="20" s="1"/>
  <c r="P126" i="20" s="1"/>
  <c r="Q126" i="20" s="1"/>
  <c r="R126" i="20" s="1"/>
  <c r="S126" i="20" s="1"/>
  <c r="W126" i="20" s="1"/>
  <c r="E310" i="20"/>
  <c r="J290" i="20"/>
  <c r="K290" i="20" s="1"/>
  <c r="L290" i="20" s="1"/>
  <c r="M290" i="20" s="1"/>
  <c r="N290" i="20" s="1"/>
  <c r="O290" i="20" s="1"/>
  <c r="P290" i="20" s="1"/>
  <c r="Q290" i="20" s="1"/>
  <c r="R290" i="20" s="1"/>
  <c r="S290" i="20" s="1"/>
  <c r="W290" i="20" s="1"/>
  <c r="E228" i="37"/>
  <c r="V510" i="22"/>
  <c r="P719" i="22"/>
  <c r="AH719" i="22" s="1"/>
  <c r="F228" i="37"/>
  <c r="T208" i="37"/>
  <c r="U208" i="37" s="1"/>
  <c r="P573" i="22"/>
  <c r="AH573" i="22" s="1"/>
  <c r="AM720" i="22"/>
  <c r="V721" i="22"/>
  <c r="P646" i="22"/>
  <c r="AH646" i="22" s="1"/>
  <c r="P500" i="22"/>
  <c r="U501" i="22"/>
  <c r="U324" i="21" l="1"/>
  <c r="U78" i="21"/>
  <c r="U242" i="21"/>
  <c r="U160" i="21"/>
  <c r="Y292" i="21"/>
  <c r="Z292" i="21" s="1"/>
  <c r="Y210" i="21"/>
  <c r="Z210" i="21" s="1"/>
  <c r="Y128" i="21"/>
  <c r="Y46" i="21"/>
  <c r="Z46" i="21" s="1"/>
  <c r="Z291" i="21"/>
  <c r="Z45" i="21"/>
  <c r="J325" i="21"/>
  <c r="K325" i="21" s="1"/>
  <c r="I325" i="21"/>
  <c r="F327" i="21"/>
  <c r="H326" i="21"/>
  <c r="K48" i="21"/>
  <c r="M47" i="21"/>
  <c r="E163" i="21"/>
  <c r="G162" i="21"/>
  <c r="E81" i="21"/>
  <c r="G80" i="21"/>
  <c r="K130" i="21"/>
  <c r="M129" i="21"/>
  <c r="K294" i="21"/>
  <c r="M293" i="21"/>
  <c r="O163" i="21"/>
  <c r="Q162" i="21"/>
  <c r="F245" i="21"/>
  <c r="H244" i="21"/>
  <c r="L48" i="21"/>
  <c r="N47" i="21"/>
  <c r="U48" i="21"/>
  <c r="W47" i="21"/>
  <c r="U294" i="21"/>
  <c r="W293" i="21"/>
  <c r="V48" i="21"/>
  <c r="X47" i="21"/>
  <c r="O327" i="21"/>
  <c r="Q326" i="21"/>
  <c r="N81" i="21"/>
  <c r="P80" i="21"/>
  <c r="I79" i="21"/>
  <c r="J79" i="21"/>
  <c r="K79" i="21" s="1"/>
  <c r="U212" i="21"/>
  <c r="W211" i="21"/>
  <c r="S79" i="21"/>
  <c r="T79" i="21" s="1"/>
  <c r="R79" i="21"/>
  <c r="F81" i="21"/>
  <c r="H80" i="21"/>
  <c r="F163" i="21"/>
  <c r="H162" i="21"/>
  <c r="E327" i="21"/>
  <c r="G326" i="21"/>
  <c r="V294" i="21"/>
  <c r="X293" i="21"/>
  <c r="L294" i="21"/>
  <c r="N293" i="21"/>
  <c r="K212" i="21"/>
  <c r="M211" i="21"/>
  <c r="L212" i="21"/>
  <c r="N211" i="21"/>
  <c r="O81" i="21"/>
  <c r="Q80" i="21"/>
  <c r="V212" i="21"/>
  <c r="X211" i="21"/>
  <c r="V130" i="21"/>
  <c r="X129" i="21"/>
  <c r="E245" i="21"/>
  <c r="G244" i="21"/>
  <c r="N327" i="21"/>
  <c r="P326" i="21"/>
  <c r="N163" i="21"/>
  <c r="P162" i="21"/>
  <c r="L130" i="21"/>
  <c r="N129" i="21"/>
  <c r="U130" i="21"/>
  <c r="W129" i="21"/>
  <c r="S243" i="21"/>
  <c r="T243" i="21" s="1"/>
  <c r="R243" i="21"/>
  <c r="J161" i="21"/>
  <c r="K161" i="21" s="1"/>
  <c r="I161" i="21"/>
  <c r="S161" i="21"/>
  <c r="T161" i="21" s="1"/>
  <c r="R161" i="21"/>
  <c r="J243" i="21"/>
  <c r="K243" i="21" s="1"/>
  <c r="I243" i="21"/>
  <c r="S325" i="21"/>
  <c r="T325" i="21" s="1"/>
  <c r="R325" i="21"/>
  <c r="N245" i="21"/>
  <c r="P244" i="21"/>
  <c r="O245" i="21"/>
  <c r="Q244" i="21"/>
  <c r="B132" i="21"/>
  <c r="B214" i="21"/>
  <c r="B50" i="21"/>
  <c r="B296" i="21"/>
  <c r="AM574" i="22"/>
  <c r="T290" i="37"/>
  <c r="U290" i="37" s="1"/>
  <c r="AM647" i="22"/>
  <c r="T126" i="37"/>
  <c r="U126" i="37" s="1"/>
  <c r="T290" i="20"/>
  <c r="U290" i="20" s="1"/>
  <c r="F310" i="20"/>
  <c r="T126" i="20"/>
  <c r="U126" i="20" s="1"/>
  <c r="F146" i="20"/>
  <c r="AH579" i="22"/>
  <c r="AM501" i="22"/>
  <c r="V502" i="22"/>
  <c r="V722" i="22"/>
  <c r="AN721" i="22"/>
  <c r="T44" i="37"/>
  <c r="U44" i="37" s="1"/>
  <c r="F64" i="37"/>
  <c r="AH725" i="22"/>
  <c r="AH652" i="22"/>
  <c r="AH500" i="22"/>
  <c r="V649" i="22"/>
  <c r="AN648" i="22"/>
  <c r="V576" i="22"/>
  <c r="AN575" i="22"/>
  <c r="U243" i="21" l="1"/>
  <c r="U325" i="21"/>
  <c r="U161" i="21"/>
  <c r="U79" i="21"/>
  <c r="Y293" i="21"/>
  <c r="Y211" i="21"/>
  <c r="Y129" i="21"/>
  <c r="Z129" i="21" s="1"/>
  <c r="Y47" i="21"/>
  <c r="Z128" i="21"/>
  <c r="N246" i="21"/>
  <c r="P245" i="21"/>
  <c r="L131" i="21"/>
  <c r="N130" i="21"/>
  <c r="N328" i="21"/>
  <c r="P327" i="21"/>
  <c r="V131" i="21"/>
  <c r="X130" i="21"/>
  <c r="O82" i="21"/>
  <c r="Q81" i="21"/>
  <c r="K213" i="21"/>
  <c r="M212" i="21"/>
  <c r="V295" i="21"/>
  <c r="X294" i="21"/>
  <c r="F164" i="21"/>
  <c r="H163" i="21"/>
  <c r="O328" i="21"/>
  <c r="Q327" i="21"/>
  <c r="U295" i="21"/>
  <c r="W294" i="21"/>
  <c r="L49" i="21"/>
  <c r="N48" i="21"/>
  <c r="S162" i="21"/>
  <c r="T162" i="21" s="1"/>
  <c r="R162" i="21"/>
  <c r="J326" i="21"/>
  <c r="K326" i="21" s="1"/>
  <c r="I326" i="21"/>
  <c r="S244" i="21"/>
  <c r="T244" i="21" s="1"/>
  <c r="R244" i="21"/>
  <c r="J80" i="21"/>
  <c r="K80" i="21" s="1"/>
  <c r="I80" i="21"/>
  <c r="J244" i="21"/>
  <c r="K244" i="21" s="1"/>
  <c r="I244" i="21"/>
  <c r="O164" i="21"/>
  <c r="Q163" i="21"/>
  <c r="K131" i="21"/>
  <c r="M130" i="21"/>
  <c r="E164" i="21"/>
  <c r="G163" i="21"/>
  <c r="F328" i="21"/>
  <c r="H327" i="21"/>
  <c r="O246" i="21"/>
  <c r="Q245" i="21"/>
  <c r="U131" i="21"/>
  <c r="W130" i="21"/>
  <c r="N164" i="21"/>
  <c r="P163" i="21"/>
  <c r="E246" i="21"/>
  <c r="G245" i="21"/>
  <c r="V213" i="21"/>
  <c r="X212" i="21"/>
  <c r="L213" i="21"/>
  <c r="N212" i="21"/>
  <c r="L295" i="21"/>
  <c r="N294" i="21"/>
  <c r="E328" i="21"/>
  <c r="G327" i="21"/>
  <c r="F82" i="21"/>
  <c r="H81" i="21"/>
  <c r="U213" i="21"/>
  <c r="W212" i="21"/>
  <c r="N82" i="21"/>
  <c r="P81" i="21"/>
  <c r="V49" i="21"/>
  <c r="X48" i="21"/>
  <c r="U49" i="21"/>
  <c r="W48" i="21"/>
  <c r="F246" i="21"/>
  <c r="H245" i="21"/>
  <c r="S80" i="21"/>
  <c r="T80" i="21" s="1"/>
  <c r="R80" i="21"/>
  <c r="J162" i="21"/>
  <c r="K162" i="21" s="1"/>
  <c r="I162" i="21"/>
  <c r="S326" i="21"/>
  <c r="T326" i="21" s="1"/>
  <c r="R326" i="21"/>
  <c r="K295" i="21"/>
  <c r="M294" i="21"/>
  <c r="E82" i="21"/>
  <c r="G81" i="21"/>
  <c r="K49" i="21"/>
  <c r="M48" i="21"/>
  <c r="B51" i="21"/>
  <c r="B133" i="21"/>
  <c r="B297" i="21"/>
  <c r="B215" i="21"/>
  <c r="AH506" i="22"/>
  <c r="J510" i="22" s="1"/>
  <c r="AN649" i="22"/>
  <c r="V650" i="22"/>
  <c r="V577" i="22"/>
  <c r="AN576" i="22"/>
  <c r="J729" i="22"/>
  <c r="R729" i="22" s="1"/>
  <c r="AN722" i="22"/>
  <c r="V723" i="22"/>
  <c r="J656" i="22"/>
  <c r="R656" i="22" s="1"/>
  <c r="V503" i="22"/>
  <c r="AN502" i="22"/>
  <c r="J583" i="22"/>
  <c r="R583" i="22" s="1"/>
  <c r="U326" i="21" l="1"/>
  <c r="U244" i="21"/>
  <c r="U162" i="21"/>
  <c r="U80" i="21"/>
  <c r="Y294" i="21"/>
  <c r="Z294" i="21" s="1"/>
  <c r="Y212" i="21"/>
  <c r="Z212" i="21" s="1"/>
  <c r="Y130" i="21"/>
  <c r="Y48" i="21"/>
  <c r="Z48" i="21" s="1"/>
  <c r="Z293" i="21"/>
  <c r="Z211" i="21"/>
  <c r="Z47" i="21"/>
  <c r="J81" i="21"/>
  <c r="K81" i="21" s="1"/>
  <c r="I81" i="21"/>
  <c r="S327" i="21"/>
  <c r="T327" i="21" s="1"/>
  <c r="R327" i="21"/>
  <c r="F165" i="21"/>
  <c r="H164" i="21"/>
  <c r="V132" i="21"/>
  <c r="X131" i="21"/>
  <c r="U50" i="21"/>
  <c r="W49" i="21"/>
  <c r="N83" i="21"/>
  <c r="P82" i="21"/>
  <c r="F83" i="21"/>
  <c r="H82" i="21"/>
  <c r="L296" i="21"/>
  <c r="N295" i="21"/>
  <c r="V214" i="21"/>
  <c r="X213" i="21"/>
  <c r="N165" i="21"/>
  <c r="P164" i="21"/>
  <c r="O247" i="21"/>
  <c r="Q246" i="21"/>
  <c r="E165" i="21"/>
  <c r="G164" i="21"/>
  <c r="O165" i="21"/>
  <c r="Q164" i="21"/>
  <c r="L50" i="21"/>
  <c r="N49" i="21"/>
  <c r="O329" i="21"/>
  <c r="Q328" i="21"/>
  <c r="S81" i="21"/>
  <c r="T81" i="21" s="1"/>
  <c r="R81" i="21"/>
  <c r="E83" i="21"/>
  <c r="G82" i="21"/>
  <c r="L132" i="21"/>
  <c r="N131" i="21"/>
  <c r="K50" i="21"/>
  <c r="M49" i="21"/>
  <c r="K296" i="21"/>
  <c r="M295" i="21"/>
  <c r="J245" i="21"/>
  <c r="K245" i="21" s="1"/>
  <c r="I245" i="21"/>
  <c r="J327" i="21"/>
  <c r="K327" i="21" s="1"/>
  <c r="I327" i="21"/>
  <c r="V296" i="21"/>
  <c r="X295" i="21"/>
  <c r="O83" i="21"/>
  <c r="Q82" i="21"/>
  <c r="N329" i="21"/>
  <c r="P328" i="21"/>
  <c r="S245" i="21"/>
  <c r="T245" i="21" s="1"/>
  <c r="R245" i="21"/>
  <c r="S163" i="21"/>
  <c r="T163" i="21" s="1"/>
  <c r="R163" i="21"/>
  <c r="K214" i="21"/>
  <c r="M213" i="21"/>
  <c r="F247" i="21"/>
  <c r="H246" i="21"/>
  <c r="V50" i="21"/>
  <c r="X49" i="21"/>
  <c r="U214" i="21"/>
  <c r="W213" i="21"/>
  <c r="E329" i="21"/>
  <c r="G328" i="21"/>
  <c r="L214" i="21"/>
  <c r="N213" i="21"/>
  <c r="E247" i="21"/>
  <c r="G246" i="21"/>
  <c r="U132" i="21"/>
  <c r="W131" i="21"/>
  <c r="F329" i="21"/>
  <c r="H328" i="21"/>
  <c r="K132" i="21"/>
  <c r="M131" i="21"/>
  <c r="U296" i="21"/>
  <c r="W295" i="21"/>
  <c r="J163" i="21"/>
  <c r="K163" i="21" s="1"/>
  <c r="I163" i="21"/>
  <c r="N247" i="21"/>
  <c r="P246" i="21"/>
  <c r="B298" i="21"/>
  <c r="B134" i="21"/>
  <c r="B216" i="21"/>
  <c r="B52" i="21"/>
  <c r="AN723" i="22"/>
  <c r="V724" i="22"/>
  <c r="AN724" i="22" s="1"/>
  <c r="R510" i="22"/>
  <c r="AN650" i="22"/>
  <c r="V651" i="22"/>
  <c r="AN651" i="22" s="1"/>
  <c r="V504" i="22"/>
  <c r="AN503" i="22"/>
  <c r="V578" i="22"/>
  <c r="AN578" i="22" s="1"/>
  <c r="AN577" i="22"/>
  <c r="U327" i="21" l="1"/>
  <c r="U163" i="21"/>
  <c r="U245" i="21"/>
  <c r="U81" i="21"/>
  <c r="Y295" i="21"/>
  <c r="Z295" i="21" s="1"/>
  <c r="Y213" i="21"/>
  <c r="Z213" i="21" s="1"/>
  <c r="Y131" i="21"/>
  <c r="Y49" i="21"/>
  <c r="Z49" i="21" s="1"/>
  <c r="Z130" i="21"/>
  <c r="N248" i="21"/>
  <c r="P247" i="21"/>
  <c r="J328" i="21"/>
  <c r="K328" i="21" s="1"/>
  <c r="I328" i="21"/>
  <c r="E166" i="21"/>
  <c r="G165" i="21"/>
  <c r="N166" i="21"/>
  <c r="P165" i="21"/>
  <c r="L297" i="21"/>
  <c r="N296" i="21"/>
  <c r="N84" i="21"/>
  <c r="P83" i="21"/>
  <c r="V133" i="21"/>
  <c r="X132" i="21"/>
  <c r="F330" i="21"/>
  <c r="H329" i="21"/>
  <c r="E330" i="21"/>
  <c r="G329" i="21"/>
  <c r="K215" i="21"/>
  <c r="M214" i="21"/>
  <c r="O84" i="21"/>
  <c r="Q83" i="21"/>
  <c r="J164" i="21"/>
  <c r="K164" i="21" s="1"/>
  <c r="I164" i="21"/>
  <c r="S82" i="21"/>
  <c r="T82" i="21" s="1"/>
  <c r="R82" i="21"/>
  <c r="L51" i="21"/>
  <c r="N50" i="21"/>
  <c r="U297" i="21"/>
  <c r="W296" i="21"/>
  <c r="E248" i="21"/>
  <c r="G247" i="21"/>
  <c r="V51" i="21"/>
  <c r="X50" i="21"/>
  <c r="K51" i="21"/>
  <c r="M50" i="21"/>
  <c r="S328" i="21"/>
  <c r="T328" i="21" s="1"/>
  <c r="R328" i="21"/>
  <c r="S164" i="21"/>
  <c r="T164" i="21" s="1"/>
  <c r="R164" i="21"/>
  <c r="S246" i="21"/>
  <c r="T246" i="21" s="1"/>
  <c r="R246" i="21"/>
  <c r="J82" i="21"/>
  <c r="K82" i="21" s="1"/>
  <c r="I82" i="21"/>
  <c r="J246" i="21"/>
  <c r="K246" i="21" s="1"/>
  <c r="I246" i="21"/>
  <c r="E84" i="21"/>
  <c r="G83" i="21"/>
  <c r="O330" i="21"/>
  <c r="Q329" i="21"/>
  <c r="O166" i="21"/>
  <c r="Q165" i="21"/>
  <c r="O248" i="21"/>
  <c r="Q247" i="21"/>
  <c r="V215" i="21"/>
  <c r="X214" i="21"/>
  <c r="F84" i="21"/>
  <c r="H83" i="21"/>
  <c r="U51" i="21"/>
  <c r="W50" i="21"/>
  <c r="F166" i="21"/>
  <c r="H165" i="21"/>
  <c r="K133" i="21"/>
  <c r="M132" i="21"/>
  <c r="U133" i="21"/>
  <c r="W132" i="21"/>
  <c r="L215" i="21"/>
  <c r="N214" i="21"/>
  <c r="U215" i="21"/>
  <c r="W214" i="21"/>
  <c r="F248" i="21"/>
  <c r="H247" i="21"/>
  <c r="N330" i="21"/>
  <c r="P329" i="21"/>
  <c r="V297" i="21"/>
  <c r="X296" i="21"/>
  <c r="K297" i="21"/>
  <c r="M296" i="21"/>
  <c r="L133" i="21"/>
  <c r="N132" i="21"/>
  <c r="B217" i="21"/>
  <c r="B53" i="21"/>
  <c r="B299" i="21"/>
  <c r="B135" i="21"/>
  <c r="V505" i="22"/>
  <c r="AN504" i="22"/>
  <c r="A48" i="13"/>
  <c r="U246" i="21" l="1"/>
  <c r="U328" i="21"/>
  <c r="U164" i="21"/>
  <c r="U82" i="21"/>
  <c r="Y296" i="21"/>
  <c r="Z296" i="21" s="1"/>
  <c r="Y214" i="21"/>
  <c r="Z214" i="21" s="1"/>
  <c r="Y132" i="21"/>
  <c r="Y50" i="21"/>
  <c r="Z50" i="21" s="1"/>
  <c r="Z131" i="21"/>
  <c r="J329" i="21"/>
  <c r="K329" i="21" s="1"/>
  <c r="I329" i="21"/>
  <c r="L134" i="21"/>
  <c r="N133" i="21"/>
  <c r="V298" i="21"/>
  <c r="X297" i="21"/>
  <c r="F249" i="21"/>
  <c r="H248" i="21"/>
  <c r="L216" i="21"/>
  <c r="N215" i="21"/>
  <c r="K134" i="21"/>
  <c r="M133" i="21"/>
  <c r="S165" i="21"/>
  <c r="T165" i="21" s="1"/>
  <c r="R165" i="21"/>
  <c r="E249" i="21"/>
  <c r="G248" i="21"/>
  <c r="L52" i="21"/>
  <c r="N51" i="21"/>
  <c r="K216" i="21"/>
  <c r="M215" i="21"/>
  <c r="F331" i="21"/>
  <c r="H330" i="21"/>
  <c r="N85" i="21"/>
  <c r="P84" i="21"/>
  <c r="N167" i="21"/>
  <c r="P166" i="21"/>
  <c r="J247" i="21"/>
  <c r="K247" i="21" s="1"/>
  <c r="I247" i="21"/>
  <c r="F167" i="21"/>
  <c r="H166" i="21"/>
  <c r="F85" i="21"/>
  <c r="H84" i="21"/>
  <c r="O249" i="21"/>
  <c r="Q248" i="21"/>
  <c r="O331" i="21"/>
  <c r="Q330" i="21"/>
  <c r="K52" i="21"/>
  <c r="M51" i="21"/>
  <c r="U52" i="21"/>
  <c r="W51" i="21"/>
  <c r="V216" i="21"/>
  <c r="X215" i="21"/>
  <c r="O167" i="21"/>
  <c r="Q166" i="21"/>
  <c r="E85" i="21"/>
  <c r="G84" i="21"/>
  <c r="S83" i="21"/>
  <c r="T83" i="21" s="1"/>
  <c r="R83" i="21"/>
  <c r="K298" i="21"/>
  <c r="M297" i="21"/>
  <c r="N331" i="21"/>
  <c r="P330" i="21"/>
  <c r="U216" i="21"/>
  <c r="W215" i="21"/>
  <c r="U134" i="21"/>
  <c r="W133" i="21"/>
  <c r="J165" i="21"/>
  <c r="K165" i="21" s="1"/>
  <c r="I165" i="21"/>
  <c r="J83" i="21"/>
  <c r="K83" i="21" s="1"/>
  <c r="I83" i="21"/>
  <c r="S247" i="21"/>
  <c r="T247" i="21" s="1"/>
  <c r="R247" i="21"/>
  <c r="S329" i="21"/>
  <c r="T329" i="21" s="1"/>
  <c r="R329" i="21"/>
  <c r="V52" i="21"/>
  <c r="X51" i="21"/>
  <c r="U298" i="21"/>
  <c r="W297" i="21"/>
  <c r="O85" i="21"/>
  <c r="Q84" i="21"/>
  <c r="E331" i="21"/>
  <c r="G330" i="21"/>
  <c r="V134" i="21"/>
  <c r="X133" i="21"/>
  <c r="L298" i="21"/>
  <c r="N297" i="21"/>
  <c r="E167" i="21"/>
  <c r="G166" i="21"/>
  <c r="N249" i="21"/>
  <c r="P248" i="21"/>
  <c r="B136" i="21"/>
  <c r="B300" i="21"/>
  <c r="B54" i="21"/>
  <c r="B218" i="21"/>
  <c r="AN505" i="22"/>
  <c r="U329" i="21" l="1"/>
  <c r="U247" i="21"/>
  <c r="U165" i="21"/>
  <c r="U83" i="21"/>
  <c r="Y297" i="21"/>
  <c r="Z297" i="21" s="1"/>
  <c r="Y215" i="21"/>
  <c r="Z215" i="21" s="1"/>
  <c r="Y133" i="21"/>
  <c r="Y51" i="21"/>
  <c r="Z51" i="21" s="1"/>
  <c r="Z132" i="21"/>
  <c r="N250" i="21"/>
  <c r="P249" i="21"/>
  <c r="L299" i="21"/>
  <c r="N298" i="21"/>
  <c r="E332" i="21"/>
  <c r="G331" i="21"/>
  <c r="U299" i="21"/>
  <c r="W298" i="21"/>
  <c r="S248" i="21"/>
  <c r="T248" i="21" s="1"/>
  <c r="R248" i="21"/>
  <c r="I166" i="21"/>
  <c r="J166" i="21"/>
  <c r="K166" i="21" s="1"/>
  <c r="J330" i="21"/>
  <c r="K330" i="21" s="1"/>
  <c r="I330" i="21"/>
  <c r="K135" i="21"/>
  <c r="M134" i="21"/>
  <c r="F250" i="21"/>
  <c r="H249" i="21"/>
  <c r="L135" i="21"/>
  <c r="N134" i="21"/>
  <c r="S84" i="21"/>
  <c r="T84" i="21" s="1"/>
  <c r="R84" i="21"/>
  <c r="U135" i="21"/>
  <c r="W134" i="21"/>
  <c r="N332" i="21"/>
  <c r="P331" i="21"/>
  <c r="E86" i="21"/>
  <c r="G85" i="21"/>
  <c r="V217" i="21"/>
  <c r="X216" i="21"/>
  <c r="K53" i="21"/>
  <c r="M52" i="21"/>
  <c r="O250" i="21"/>
  <c r="Q249" i="21"/>
  <c r="F168" i="21"/>
  <c r="H167" i="21"/>
  <c r="N168" i="21"/>
  <c r="P167" i="21"/>
  <c r="F332" i="21"/>
  <c r="H331" i="21"/>
  <c r="L53" i="21"/>
  <c r="N52" i="21"/>
  <c r="E168" i="21"/>
  <c r="G167" i="21"/>
  <c r="V135" i="21"/>
  <c r="X134" i="21"/>
  <c r="O86" i="21"/>
  <c r="Q85" i="21"/>
  <c r="V53" i="21"/>
  <c r="X52" i="21"/>
  <c r="S166" i="21"/>
  <c r="T166" i="21" s="1"/>
  <c r="R166" i="21"/>
  <c r="S330" i="21"/>
  <c r="T330" i="21" s="1"/>
  <c r="R330" i="21"/>
  <c r="I84" i="21"/>
  <c r="J84" i="21"/>
  <c r="K84" i="21" s="1"/>
  <c r="L217" i="21"/>
  <c r="N216" i="21"/>
  <c r="V299" i="21"/>
  <c r="X298" i="21"/>
  <c r="U217" i="21"/>
  <c r="W216" i="21"/>
  <c r="K299" i="21"/>
  <c r="M298" i="21"/>
  <c r="O168" i="21"/>
  <c r="Q167" i="21"/>
  <c r="U53" i="21"/>
  <c r="W52" i="21"/>
  <c r="O332" i="21"/>
  <c r="Q331" i="21"/>
  <c r="F86" i="21"/>
  <c r="H85" i="21"/>
  <c r="N86" i="21"/>
  <c r="P85" i="21"/>
  <c r="K217" i="21"/>
  <c r="M216" i="21"/>
  <c r="E250" i="21"/>
  <c r="G249" i="21"/>
  <c r="J248" i="21"/>
  <c r="K248" i="21" s="1"/>
  <c r="I248" i="21"/>
  <c r="B219" i="21"/>
  <c r="B137" i="21"/>
  <c r="B55" i="21"/>
  <c r="B301" i="21"/>
  <c r="L209" i="22"/>
  <c r="U196" i="22"/>
  <c r="H192" i="22"/>
  <c r="G189" i="22"/>
  <c r="U182" i="22"/>
  <c r="H178" i="22"/>
  <c r="G175" i="22"/>
  <c r="U161" i="22"/>
  <c r="H157" i="22"/>
  <c r="G154" i="22"/>
  <c r="K149" i="22"/>
  <c r="H145" i="22"/>
  <c r="G140" i="22"/>
  <c r="H131" i="22"/>
  <c r="J123" i="22"/>
  <c r="H119" i="22"/>
  <c r="P401" i="22"/>
  <c r="P397" i="22"/>
  <c r="P396" i="22"/>
  <c r="I394" i="22"/>
  <c r="I392" i="22"/>
  <c r="I390" i="22"/>
  <c r="I386" i="22"/>
  <c r="I384" i="22"/>
  <c r="I372" i="22"/>
  <c r="I407" i="22" s="1"/>
  <c r="M422" i="22" s="1"/>
  <c r="U422" i="22" s="1"/>
  <c r="AM422" i="22" s="1"/>
  <c r="I326" i="22"/>
  <c r="I324" i="22"/>
  <c r="I305" i="22"/>
  <c r="I299" i="22"/>
  <c r="I334" i="22" s="1"/>
  <c r="I249" i="22"/>
  <c r="P247" i="22"/>
  <c r="I245" i="22"/>
  <c r="I233" i="22"/>
  <c r="I229" i="22"/>
  <c r="P37" i="22"/>
  <c r="P29" i="22"/>
  <c r="I20" i="22"/>
  <c r="I19" i="22"/>
  <c r="I17" i="22"/>
  <c r="P402" i="22"/>
  <c r="P400" i="22"/>
  <c r="P395" i="22"/>
  <c r="P393" i="22"/>
  <c r="P386" i="22"/>
  <c r="P385" i="22"/>
  <c r="P379" i="22"/>
  <c r="P328" i="22"/>
  <c r="P326" i="22"/>
  <c r="P324" i="22"/>
  <c r="W324" i="22"/>
  <c r="P322" i="22"/>
  <c r="P320" i="22"/>
  <c r="P318" i="22"/>
  <c r="P316" i="22"/>
  <c r="P308" i="22"/>
  <c r="P253" i="22"/>
  <c r="P245" i="22"/>
  <c r="P242" i="22"/>
  <c r="P39" i="22"/>
  <c r="P36" i="22"/>
  <c r="U248" i="21" l="1"/>
  <c r="U330" i="21"/>
  <c r="U84" i="21"/>
  <c r="U166" i="21"/>
  <c r="Y298" i="21"/>
  <c r="Y216" i="21"/>
  <c r="Z216" i="21" s="1"/>
  <c r="Y134" i="21"/>
  <c r="Y52" i="21"/>
  <c r="Z52" i="21" s="1"/>
  <c r="Z133" i="21"/>
  <c r="U54" i="21"/>
  <c r="W53" i="21"/>
  <c r="S331" i="21"/>
  <c r="T331" i="21" s="1"/>
  <c r="R331" i="21"/>
  <c r="S167" i="21"/>
  <c r="T167" i="21" s="1"/>
  <c r="R167" i="21"/>
  <c r="S85" i="21"/>
  <c r="T85" i="21" s="1"/>
  <c r="R85" i="21"/>
  <c r="S249" i="21"/>
  <c r="T249" i="21" s="1"/>
  <c r="R249" i="21"/>
  <c r="J249" i="21"/>
  <c r="K249" i="21" s="1"/>
  <c r="I249" i="21"/>
  <c r="F87" i="21"/>
  <c r="H86" i="21"/>
  <c r="V54" i="21"/>
  <c r="X53" i="21"/>
  <c r="V136" i="21"/>
  <c r="X135" i="21"/>
  <c r="K54" i="21"/>
  <c r="M53" i="21"/>
  <c r="E251" i="21"/>
  <c r="G250" i="21"/>
  <c r="N87" i="21"/>
  <c r="P86" i="21"/>
  <c r="O333" i="21"/>
  <c r="Q332" i="21"/>
  <c r="O169" i="21"/>
  <c r="Q168" i="21"/>
  <c r="U218" i="21"/>
  <c r="W217" i="21"/>
  <c r="L218" i="21"/>
  <c r="N217" i="21"/>
  <c r="O87" i="21"/>
  <c r="Q86" i="21"/>
  <c r="E169" i="21"/>
  <c r="G168" i="21"/>
  <c r="L54" i="21"/>
  <c r="N53" i="21"/>
  <c r="N169" i="21"/>
  <c r="P168" i="21"/>
  <c r="O251" i="21"/>
  <c r="Q250" i="21"/>
  <c r="V218" i="21"/>
  <c r="X217" i="21"/>
  <c r="N333" i="21"/>
  <c r="P332" i="21"/>
  <c r="F251" i="21"/>
  <c r="H250" i="21"/>
  <c r="U300" i="21"/>
  <c r="W299" i="21"/>
  <c r="L300" i="21"/>
  <c r="N299" i="21"/>
  <c r="J85" i="21"/>
  <c r="K85" i="21" s="1"/>
  <c r="I85" i="21"/>
  <c r="J331" i="21"/>
  <c r="K331" i="21" s="1"/>
  <c r="I331" i="21"/>
  <c r="J167" i="21"/>
  <c r="K167" i="21" s="1"/>
  <c r="I167" i="21"/>
  <c r="K218" i="21"/>
  <c r="M217" i="21"/>
  <c r="K300" i="21"/>
  <c r="M299" i="21"/>
  <c r="V300" i="21"/>
  <c r="X299" i="21"/>
  <c r="F333" i="21"/>
  <c r="H332" i="21"/>
  <c r="F169" i="21"/>
  <c r="H168" i="21"/>
  <c r="E87" i="21"/>
  <c r="G86" i="21"/>
  <c r="U136" i="21"/>
  <c r="W135" i="21"/>
  <c r="L136" i="21"/>
  <c r="N135" i="21"/>
  <c r="K136" i="21"/>
  <c r="M135" i="21"/>
  <c r="E333" i="21"/>
  <c r="G332" i="21"/>
  <c r="N251" i="21"/>
  <c r="P250" i="21"/>
  <c r="B302" i="21"/>
  <c r="B56" i="21"/>
  <c r="B138" i="21"/>
  <c r="B220" i="21"/>
  <c r="I227" i="22"/>
  <c r="I228" i="22"/>
  <c r="I243" i="22"/>
  <c r="I244" i="22"/>
  <c r="I309" i="22"/>
  <c r="I311" i="22"/>
  <c r="I321" i="22"/>
  <c r="I382" i="22"/>
  <c r="P16" i="22"/>
  <c r="P34" i="22"/>
  <c r="P24" i="22"/>
  <c r="P28" i="22"/>
  <c r="P243" i="22"/>
  <c r="P383" i="22"/>
  <c r="W387" i="22"/>
  <c r="I380" i="22"/>
  <c r="P314" i="22"/>
  <c r="P387" i="22"/>
  <c r="P398" i="22"/>
  <c r="AD329" i="22"/>
  <c r="P251" i="22"/>
  <c r="H292" i="22"/>
  <c r="AD313" i="22"/>
  <c r="W315" i="22"/>
  <c r="P317" i="22"/>
  <c r="AD393" i="22"/>
  <c r="I235" i="22"/>
  <c r="I237" i="22"/>
  <c r="I251" i="22"/>
  <c r="I253" i="22"/>
  <c r="I255" i="22"/>
  <c r="I307" i="22"/>
  <c r="I323" i="22"/>
  <c r="AD251" i="22"/>
  <c r="I236" i="22"/>
  <c r="AD322" i="22"/>
  <c r="P255" i="22"/>
  <c r="W393" i="22"/>
  <c r="W395" i="22"/>
  <c r="I400" i="22"/>
  <c r="I27" i="22"/>
  <c r="I41" i="22"/>
  <c r="I230" i="22"/>
  <c r="W243" i="22"/>
  <c r="I246" i="22"/>
  <c r="I319" i="22"/>
  <c r="I374" i="22"/>
  <c r="W299" i="22"/>
  <c r="V334" i="22" s="1"/>
  <c r="W341" i="22" s="1"/>
  <c r="I35" i="22"/>
  <c r="W42" i="22"/>
  <c r="I42" i="22"/>
  <c r="P42" i="22"/>
  <c r="I34" i="22"/>
  <c r="I25" i="22"/>
  <c r="I39" i="22"/>
  <c r="I43" i="22"/>
  <c r="I238" i="22"/>
  <c r="I301" i="22"/>
  <c r="AD316" i="22"/>
  <c r="I325" i="22"/>
  <c r="I376" i="22"/>
  <c r="AD226" i="22"/>
  <c r="AB261" i="22" s="1"/>
  <c r="AD268" i="22" s="1"/>
  <c r="I26" i="22"/>
  <c r="I33" i="22"/>
  <c r="P33" i="22"/>
  <c r="I303" i="22"/>
  <c r="I313" i="22"/>
  <c r="I317" i="22"/>
  <c r="AD385" i="22"/>
  <c r="P20" i="22"/>
  <c r="W242" i="22"/>
  <c r="AD255" i="22"/>
  <c r="I18" i="22"/>
  <c r="I28" i="22"/>
  <c r="I36" i="22"/>
  <c r="W245" i="22"/>
  <c r="AD253" i="22"/>
  <c r="AD308" i="22"/>
  <c r="I315" i="22"/>
  <c r="AD318" i="22"/>
  <c r="AD387" i="22"/>
  <c r="AD395" i="22"/>
  <c r="AD398" i="22"/>
  <c r="I398" i="22"/>
  <c r="AD314" i="22"/>
  <c r="AD396" i="22"/>
  <c r="I396" i="22"/>
  <c r="AD402" i="22"/>
  <c r="P372" i="22"/>
  <c r="P407" i="22" s="1"/>
  <c r="P414" i="22" s="1"/>
  <c r="W32" i="22"/>
  <c r="W40" i="22"/>
  <c r="I226" i="22"/>
  <c r="I261" i="22" s="1"/>
  <c r="M276" i="22" s="1"/>
  <c r="U276" i="22" s="1"/>
  <c r="AM276" i="22" s="1"/>
  <c r="AD315" i="22"/>
  <c r="W318" i="22"/>
  <c r="I378" i="22"/>
  <c r="I388" i="22"/>
  <c r="I402" i="22"/>
  <c r="AD400" i="22"/>
  <c r="I341" i="22"/>
  <c r="M349" i="22"/>
  <c r="U349" i="22" s="1"/>
  <c r="AM349" i="22" s="1"/>
  <c r="I414" i="22"/>
  <c r="P30" i="22"/>
  <c r="I14" i="22"/>
  <c r="I21" i="22"/>
  <c r="I22" i="22"/>
  <c r="I29" i="22"/>
  <c r="I320" i="22"/>
  <c r="I328" i="22"/>
  <c r="AD31" i="22"/>
  <c r="I37" i="22"/>
  <c r="I239" i="22"/>
  <c r="I247" i="22"/>
  <c r="I250" i="22"/>
  <c r="I314" i="22"/>
  <c r="I383" i="22"/>
  <c r="P32" i="22"/>
  <c r="P38" i="22"/>
  <c r="P327" i="22"/>
  <c r="I15" i="22"/>
  <c r="I23" i="22"/>
  <c r="I31" i="22"/>
  <c r="AD34" i="22"/>
  <c r="W36" i="22"/>
  <c r="AD42" i="22"/>
  <c r="I232" i="22"/>
  <c r="I240" i="22"/>
  <c r="I248" i="22"/>
  <c r="I256" i="22"/>
  <c r="I308" i="22"/>
  <c r="I316" i="22"/>
  <c r="I329" i="22"/>
  <c r="I375" i="22"/>
  <c r="I397" i="22"/>
  <c r="AD240" i="22"/>
  <c r="I252" i="22"/>
  <c r="I304" i="22"/>
  <c r="I381" i="22"/>
  <c r="I391" i="22"/>
  <c r="AD391" i="22"/>
  <c r="W391" i="22"/>
  <c r="AD32" i="22"/>
  <c r="I231" i="22"/>
  <c r="AD242" i="22"/>
  <c r="I306" i="22"/>
  <c r="I327" i="22"/>
  <c r="P240" i="22"/>
  <c r="W241" i="22"/>
  <c r="P249" i="22"/>
  <c r="P312" i="22"/>
  <c r="P391" i="22"/>
  <c r="I24" i="22"/>
  <c r="AD28" i="22"/>
  <c r="I32" i="22"/>
  <c r="AD36" i="22"/>
  <c r="I40" i="22"/>
  <c r="I234" i="22"/>
  <c r="W240" i="22"/>
  <c r="I242" i="22"/>
  <c r="AD245" i="22"/>
  <c r="W247" i="22"/>
  <c r="I254" i="22"/>
  <c r="I302" i="22"/>
  <c r="I310" i="22"/>
  <c r="AD312" i="22"/>
  <c r="I318" i="22"/>
  <c r="W322" i="22"/>
  <c r="AD326" i="22"/>
  <c r="W326" i="22"/>
  <c r="I399" i="22"/>
  <c r="AD399" i="22"/>
  <c r="W253" i="22"/>
  <c r="W255" i="22"/>
  <c r="I379" i="22"/>
  <c r="I395" i="22"/>
  <c r="AD324" i="22"/>
  <c r="AD325" i="22"/>
  <c r="I377" i="22"/>
  <c r="I393" i="22"/>
  <c r="I401" i="22"/>
  <c r="W392" i="22"/>
  <c r="W394" i="22"/>
  <c r="W396" i="22"/>
  <c r="W400" i="22"/>
  <c r="C21" i="3"/>
  <c r="P27" i="22"/>
  <c r="P14" i="22"/>
  <c r="P18" i="22"/>
  <c r="P22" i="22"/>
  <c r="P26" i="22"/>
  <c r="AD250" i="22"/>
  <c r="P250" i="22"/>
  <c r="P17" i="22"/>
  <c r="P21" i="22"/>
  <c r="P25" i="22"/>
  <c r="P31" i="22"/>
  <c r="P35" i="22"/>
  <c r="P41" i="22"/>
  <c r="C27" i="3"/>
  <c r="W31" i="22"/>
  <c r="P241" i="22"/>
  <c r="P248" i="22"/>
  <c r="C69" i="3"/>
  <c r="F47" i="3"/>
  <c r="H219" i="22"/>
  <c r="P40" i="22"/>
  <c r="P43" i="22"/>
  <c r="AH261" i="22"/>
  <c r="M277" i="22" s="1"/>
  <c r="U277" i="22" s="1"/>
  <c r="V278" i="22" s="1"/>
  <c r="C53" i="3"/>
  <c r="P235" i="22"/>
  <c r="C57" i="3"/>
  <c r="P239" i="22"/>
  <c r="C61" i="3"/>
  <c r="P252" i="22"/>
  <c r="W252" i="22"/>
  <c r="P254" i="22"/>
  <c r="AD303" i="22"/>
  <c r="P303" i="22"/>
  <c r="P373" i="22"/>
  <c r="P256" i="22"/>
  <c r="W256" i="22"/>
  <c r="P301" i="22"/>
  <c r="C85" i="3"/>
  <c r="P244" i="22"/>
  <c r="W244" i="22"/>
  <c r="P246" i="22"/>
  <c r="P304" i="22"/>
  <c r="P300" i="22"/>
  <c r="P302" i="22"/>
  <c r="P315" i="22"/>
  <c r="P319" i="22"/>
  <c r="P309" i="22"/>
  <c r="P321" i="22"/>
  <c r="W321" i="22"/>
  <c r="P323" i="22"/>
  <c r="W323" i="22"/>
  <c r="P310" i="22"/>
  <c r="C95" i="3"/>
  <c r="P313" i="22"/>
  <c r="AD317" i="22"/>
  <c r="C105" i="3"/>
  <c r="P381" i="22"/>
  <c r="P325" i="22"/>
  <c r="P374" i="22"/>
  <c r="AD394" i="22"/>
  <c r="P394" i="22"/>
  <c r="P382" i="22"/>
  <c r="AD388" i="22"/>
  <c r="P388" i="22"/>
  <c r="P390" i="22"/>
  <c r="AD390" i="22"/>
  <c r="C137" i="3"/>
  <c r="P329" i="22"/>
  <c r="P375" i="22"/>
  <c r="P380" i="22"/>
  <c r="C127" i="3"/>
  <c r="P392" i="22"/>
  <c r="C139" i="3"/>
  <c r="P377" i="22"/>
  <c r="AD386" i="22"/>
  <c r="AD389" i="22"/>
  <c r="P376" i="22"/>
  <c r="P389" i="22"/>
  <c r="P399" i="22"/>
  <c r="C147" i="3"/>
  <c r="C110" i="3"/>
  <c r="C145" i="3"/>
  <c r="C109" i="3"/>
  <c r="C108" i="3"/>
  <c r="C107" i="3"/>
  <c r="C141" i="3"/>
  <c r="C101" i="3"/>
  <c r="C135" i="3"/>
  <c r="C99" i="3"/>
  <c r="C98" i="3"/>
  <c r="C133" i="3"/>
  <c r="C131" i="3"/>
  <c r="C129" i="3"/>
  <c r="C128" i="3"/>
  <c r="C92" i="3"/>
  <c r="C91" i="3"/>
  <c r="C90" i="3"/>
  <c r="C125" i="3"/>
  <c r="C89" i="3"/>
  <c r="C88" i="3"/>
  <c r="C123" i="3"/>
  <c r="C87" i="3"/>
  <c r="C86" i="3"/>
  <c r="F119" i="3"/>
  <c r="E119" i="3"/>
  <c r="D119" i="3"/>
  <c r="C119" i="3"/>
  <c r="F83" i="3"/>
  <c r="E83" i="3"/>
  <c r="D83" i="3"/>
  <c r="C83" i="3"/>
  <c r="C41" i="3"/>
  <c r="C76" i="3"/>
  <c r="C40" i="3"/>
  <c r="C75" i="3"/>
  <c r="C39" i="3"/>
  <c r="C74" i="3"/>
  <c r="C38" i="3"/>
  <c r="C73" i="3"/>
  <c r="C37" i="3"/>
  <c r="C72" i="3"/>
  <c r="C70" i="3"/>
  <c r="C34" i="3"/>
  <c r="C33" i="3"/>
  <c r="C68" i="3"/>
  <c r="C67" i="3"/>
  <c r="C31" i="3"/>
  <c r="C66" i="3"/>
  <c r="C30" i="3"/>
  <c r="C65" i="3"/>
  <c r="C29" i="3"/>
  <c r="C64" i="3"/>
  <c r="C63" i="3"/>
  <c r="C25" i="3"/>
  <c r="C60" i="3"/>
  <c r="C24" i="3"/>
  <c r="C58" i="3"/>
  <c r="C22" i="3"/>
  <c r="C56" i="3"/>
  <c r="C19" i="3"/>
  <c r="C54" i="3"/>
  <c r="C18" i="3"/>
  <c r="C17" i="3"/>
  <c r="C52" i="3"/>
  <c r="C16" i="3"/>
  <c r="C51" i="3"/>
  <c r="C15" i="3"/>
  <c r="C50" i="3"/>
  <c r="C49" i="3"/>
  <c r="C13" i="3"/>
  <c r="C48" i="3"/>
  <c r="D47" i="3"/>
  <c r="C47" i="3"/>
  <c r="F11" i="3"/>
  <c r="E11" i="3"/>
  <c r="D11" i="3"/>
  <c r="H4" i="3"/>
  <c r="E4" i="3"/>
  <c r="C4" i="3"/>
  <c r="H3" i="3"/>
  <c r="E3" i="3"/>
  <c r="C3" i="3"/>
  <c r="D112" i="3"/>
  <c r="F59" i="3"/>
  <c r="U331" i="21" l="1"/>
  <c r="U249" i="21"/>
  <c r="U167" i="21"/>
  <c r="U85" i="21"/>
  <c r="Y299" i="21"/>
  <c r="Y217" i="21"/>
  <c r="Z217" i="21" s="1"/>
  <c r="Y135" i="21"/>
  <c r="Z135" i="21" s="1"/>
  <c r="Y53" i="21"/>
  <c r="Z53" i="21" s="1"/>
  <c r="Z298" i="21"/>
  <c r="Z134" i="21"/>
  <c r="K137" i="21"/>
  <c r="M136" i="21"/>
  <c r="U137" i="21"/>
  <c r="W136" i="21"/>
  <c r="F170" i="21"/>
  <c r="H169" i="21"/>
  <c r="V301" i="21"/>
  <c r="X300" i="21"/>
  <c r="K219" i="21"/>
  <c r="M218" i="21"/>
  <c r="U301" i="21"/>
  <c r="W300" i="21"/>
  <c r="N334" i="21"/>
  <c r="P333" i="21"/>
  <c r="O252" i="21"/>
  <c r="Q251" i="21"/>
  <c r="L55" i="21"/>
  <c r="N54" i="21"/>
  <c r="O88" i="21"/>
  <c r="Q87" i="21"/>
  <c r="U219" i="21"/>
  <c r="W218" i="21"/>
  <c r="O334" i="21"/>
  <c r="Q333" i="21"/>
  <c r="E252" i="21"/>
  <c r="G251" i="21"/>
  <c r="V137" i="21"/>
  <c r="X136" i="21"/>
  <c r="F88" i="21"/>
  <c r="H87" i="21"/>
  <c r="E334" i="21"/>
  <c r="G333" i="21"/>
  <c r="J332" i="21"/>
  <c r="K332" i="21" s="1"/>
  <c r="I332" i="21"/>
  <c r="J250" i="21"/>
  <c r="K250" i="21" s="1"/>
  <c r="I250" i="21"/>
  <c r="S168" i="21"/>
  <c r="T168" i="21" s="1"/>
  <c r="R168" i="21"/>
  <c r="L137" i="21"/>
  <c r="N136" i="21"/>
  <c r="E88" i="21"/>
  <c r="G87" i="21"/>
  <c r="F334" i="21"/>
  <c r="H333" i="21"/>
  <c r="K301" i="21"/>
  <c r="M300" i="21"/>
  <c r="L301" i="21"/>
  <c r="N300" i="21"/>
  <c r="F252" i="21"/>
  <c r="H251" i="21"/>
  <c r="V219" i="21"/>
  <c r="X218" i="21"/>
  <c r="N170" i="21"/>
  <c r="P169" i="21"/>
  <c r="E170" i="21"/>
  <c r="G169" i="21"/>
  <c r="L219" i="21"/>
  <c r="N218" i="21"/>
  <c r="O170" i="21"/>
  <c r="Q169" i="21"/>
  <c r="N88" i="21"/>
  <c r="P87" i="21"/>
  <c r="K55" i="21"/>
  <c r="M54" i="21"/>
  <c r="V55" i="21"/>
  <c r="X54" i="21"/>
  <c r="N252" i="21"/>
  <c r="P251" i="21"/>
  <c r="J168" i="21"/>
  <c r="K168" i="21" s="1"/>
  <c r="I168" i="21"/>
  <c r="S250" i="21"/>
  <c r="T250" i="21" s="1"/>
  <c r="R250" i="21"/>
  <c r="S86" i="21"/>
  <c r="T86" i="21" s="1"/>
  <c r="R86" i="21"/>
  <c r="S332" i="21"/>
  <c r="T332" i="21" s="1"/>
  <c r="R332" i="21"/>
  <c r="J86" i="21"/>
  <c r="K86" i="21" s="1"/>
  <c r="I86" i="21"/>
  <c r="U55" i="21"/>
  <c r="W54" i="21"/>
  <c r="B57" i="21"/>
  <c r="B139" i="21"/>
  <c r="B221" i="21"/>
  <c r="B303" i="21"/>
  <c r="E59" i="37"/>
  <c r="R59" i="37" s="1"/>
  <c r="S59" i="37" s="1"/>
  <c r="E59" i="20"/>
  <c r="R59" i="20" s="1"/>
  <c r="S59" i="20" s="1"/>
  <c r="H365" i="22"/>
  <c r="C12" i="3"/>
  <c r="C23" i="3"/>
  <c r="C93" i="3"/>
  <c r="AD299" i="22"/>
  <c r="AB334" i="22" s="1"/>
  <c r="AD341" i="22" s="1"/>
  <c r="AD243" i="22"/>
  <c r="W389" i="22"/>
  <c r="AD239" i="22"/>
  <c r="W249" i="22"/>
  <c r="W41" i="22"/>
  <c r="C20" i="3"/>
  <c r="C32" i="3"/>
  <c r="C148" i="3"/>
  <c r="AD35" i="22"/>
  <c r="AD241" i="22"/>
  <c r="AD23" i="22"/>
  <c r="AD248" i="22"/>
  <c r="AD37" i="22"/>
  <c r="AD30" i="22"/>
  <c r="W30" i="22"/>
  <c r="AD392" i="22"/>
  <c r="W39" i="22"/>
  <c r="AD321" i="22"/>
  <c r="C35" i="3"/>
  <c r="C130" i="3"/>
  <c r="AD320" i="22"/>
  <c r="W248" i="22"/>
  <c r="AD43" i="22"/>
  <c r="W37" i="22"/>
  <c r="AD375" i="22"/>
  <c r="AD41" i="22"/>
  <c r="W316" i="22"/>
  <c r="C71" i="3"/>
  <c r="C143" i="3"/>
  <c r="AD249" i="22"/>
  <c r="AD24" i="22"/>
  <c r="AD311" i="22"/>
  <c r="W33" i="22"/>
  <c r="P306" i="22"/>
  <c r="W23" i="22"/>
  <c r="P23" i="22"/>
  <c r="W376" i="22"/>
  <c r="W239" i="22"/>
  <c r="AK268" i="22"/>
  <c r="W35" i="22"/>
  <c r="C55" i="3"/>
  <c r="C121" i="3"/>
  <c r="C103" i="3"/>
  <c r="C142" i="3"/>
  <c r="C144" i="3"/>
  <c r="C111" i="3"/>
  <c r="C113" i="3"/>
  <c r="W311" i="22"/>
  <c r="P311" i="22"/>
  <c r="W305" i="22"/>
  <c r="P305" i="22"/>
  <c r="W307" i="22"/>
  <c r="P307" i="22"/>
  <c r="P19" i="22"/>
  <c r="W398" i="22"/>
  <c r="W390" i="22"/>
  <c r="W329" i="22"/>
  <c r="AD252" i="22"/>
  <c r="W327" i="22"/>
  <c r="N219" i="22"/>
  <c r="AD38" i="22"/>
  <c r="W246" i="22"/>
  <c r="AD227" i="22"/>
  <c r="W328" i="22"/>
  <c r="AD29" i="22"/>
  <c r="W226" i="22"/>
  <c r="V261" i="22" s="1"/>
  <c r="W268" i="22" s="1"/>
  <c r="W317" i="22"/>
  <c r="W34" i="22"/>
  <c r="B292" i="22"/>
  <c r="A24" i="11"/>
  <c r="A24" i="26"/>
  <c r="A24" i="27"/>
  <c r="A18" i="27"/>
  <c r="A18" i="26"/>
  <c r="A18" i="11"/>
  <c r="A23" i="27"/>
  <c r="A23" i="26"/>
  <c r="A23" i="11"/>
  <c r="B365" i="22"/>
  <c r="B219" i="22"/>
  <c r="E47" i="3"/>
  <c r="C124" i="3"/>
  <c r="C126" i="3"/>
  <c r="C97" i="3"/>
  <c r="C104" i="3"/>
  <c r="C149" i="3"/>
  <c r="W384" i="22"/>
  <c r="P384" i="22"/>
  <c r="W372" i="22"/>
  <c r="V407" i="22" s="1"/>
  <c r="W414" i="22" s="1"/>
  <c r="W227" i="22"/>
  <c r="P227" i="22"/>
  <c r="W388" i="22"/>
  <c r="W325" i="22"/>
  <c r="W251" i="22"/>
  <c r="AD327" i="22"/>
  <c r="W250" i="22"/>
  <c r="AD246" i="22"/>
  <c r="C14" i="3"/>
  <c r="I16" i="22"/>
  <c r="AD39" i="22"/>
  <c r="AD244" i="22"/>
  <c r="C36" i="3"/>
  <c r="I38" i="22"/>
  <c r="W28" i="22"/>
  <c r="AD40" i="22"/>
  <c r="AD247" i="22"/>
  <c r="B6" i="22"/>
  <c r="C28" i="3"/>
  <c r="I30" i="22"/>
  <c r="AM277" i="22"/>
  <c r="I268" i="22"/>
  <c r="W385" i="22"/>
  <c r="W401" i="22"/>
  <c r="AD401" i="22"/>
  <c r="W313" i="22"/>
  <c r="AD376" i="22"/>
  <c r="W319" i="22"/>
  <c r="A25" i="11"/>
  <c r="A25" i="27"/>
  <c r="A25" i="26"/>
  <c r="P226" i="22"/>
  <c r="P261" i="22" s="1"/>
  <c r="P268" i="22" s="1"/>
  <c r="A27" i="27"/>
  <c r="A27" i="26"/>
  <c r="A27" i="11"/>
  <c r="W377" i="22"/>
  <c r="AD254" i="22"/>
  <c r="C59" i="3"/>
  <c r="C26" i="3"/>
  <c r="C100" i="3"/>
  <c r="C140" i="3"/>
  <c r="C112" i="3"/>
  <c r="AD378" i="22"/>
  <c r="P378" i="22"/>
  <c r="AD372" i="22"/>
  <c r="AB407" i="22" s="1"/>
  <c r="AD414" i="22" s="1"/>
  <c r="P299" i="22"/>
  <c r="P334" i="22" s="1"/>
  <c r="P341" i="22" s="1"/>
  <c r="C77" i="3"/>
  <c r="W15" i="22"/>
  <c r="P15" i="22"/>
  <c r="W402" i="22"/>
  <c r="W386" i="22"/>
  <c r="W378" i="22"/>
  <c r="AD323" i="22"/>
  <c r="W399" i="22"/>
  <c r="AD397" i="22"/>
  <c r="W314" i="22"/>
  <c r="W306" i="22"/>
  <c r="W38" i="22"/>
  <c r="AD381" i="22"/>
  <c r="W397" i="22"/>
  <c r="W375" i="22"/>
  <c r="W320" i="22"/>
  <c r="W312" i="22"/>
  <c r="AD235" i="22"/>
  <c r="AD33" i="22"/>
  <c r="AD17" i="22"/>
  <c r="AD15" i="22"/>
  <c r="AD328" i="22"/>
  <c r="W29" i="22"/>
  <c r="AD256" i="22"/>
  <c r="W254" i="22"/>
  <c r="W43" i="22"/>
  <c r="AD319" i="22"/>
  <c r="C122" i="3"/>
  <c r="C102" i="3"/>
  <c r="C132" i="3"/>
  <c r="I385" i="22"/>
  <c r="C134" i="3"/>
  <c r="I387" i="22"/>
  <c r="C136" i="3"/>
  <c r="I389" i="22"/>
  <c r="C120" i="3"/>
  <c r="I373" i="22"/>
  <c r="C84" i="3"/>
  <c r="I300" i="22"/>
  <c r="C106" i="3"/>
  <c r="I322" i="22"/>
  <c r="C96" i="3"/>
  <c r="I312" i="22"/>
  <c r="C138" i="3"/>
  <c r="C94" i="3"/>
  <c r="C146" i="3"/>
  <c r="C62" i="3"/>
  <c r="I241" i="22"/>
  <c r="V279" i="22"/>
  <c r="AN278" i="22"/>
  <c r="AD307" i="22"/>
  <c r="AD384" i="22"/>
  <c r="P232" i="22"/>
  <c r="P233" i="22"/>
  <c r="W24" i="22"/>
  <c r="AD377" i="22"/>
  <c r="AD380" i="22"/>
  <c r="AD382" i="22"/>
  <c r="W381" i="22"/>
  <c r="AD383" i="22"/>
  <c r="AH334" i="22"/>
  <c r="AD301" i="22"/>
  <c r="W17" i="22"/>
  <c r="AD232" i="22"/>
  <c r="AN261" i="22"/>
  <c r="M282" i="22" s="1"/>
  <c r="AM282" i="22" s="1"/>
  <c r="N286" i="22" s="1"/>
  <c r="V286" i="22" s="1"/>
  <c r="W308" i="22"/>
  <c r="AD306" i="22"/>
  <c r="W235" i="22"/>
  <c r="W303" i="22"/>
  <c r="AD230" i="22"/>
  <c r="AD374" i="22"/>
  <c r="AD300" i="22"/>
  <c r="AD310" i="22"/>
  <c r="AH407" i="22"/>
  <c r="AD305" i="22"/>
  <c r="AD373" i="22"/>
  <c r="W230" i="22"/>
  <c r="P230" i="22"/>
  <c r="D91" i="3"/>
  <c r="D107" i="3"/>
  <c r="D95" i="3"/>
  <c r="D111" i="3"/>
  <c r="D87" i="3"/>
  <c r="D103" i="3"/>
  <c r="D99" i="3"/>
  <c r="D90" i="3"/>
  <c r="D98" i="3"/>
  <c r="D106" i="3"/>
  <c r="D85" i="3"/>
  <c r="D89" i="3"/>
  <c r="D93" i="3"/>
  <c r="D97" i="3"/>
  <c r="D101" i="3"/>
  <c r="D105" i="3"/>
  <c r="D109" i="3"/>
  <c r="D113" i="3"/>
  <c r="D86" i="3"/>
  <c r="D94" i="3"/>
  <c r="D102" i="3"/>
  <c r="D110" i="3"/>
  <c r="D84" i="3"/>
  <c r="D88" i="3"/>
  <c r="D92" i="3"/>
  <c r="D96" i="3"/>
  <c r="D100" i="3"/>
  <c r="D104" i="3"/>
  <c r="D108" i="3"/>
  <c r="E54" i="3"/>
  <c r="E55" i="3"/>
  <c r="E60" i="3"/>
  <c r="E61" i="3"/>
  <c r="E62" i="3"/>
  <c r="F49" i="3"/>
  <c r="F51" i="3"/>
  <c r="F53" i="3"/>
  <c r="F55" i="3"/>
  <c r="F60" i="3"/>
  <c r="F62" i="3"/>
  <c r="F64" i="3"/>
  <c r="E50" i="3"/>
  <c r="E57" i="3"/>
  <c r="E58" i="3"/>
  <c r="E59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F52" i="3"/>
  <c r="F56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48" i="3"/>
  <c r="E49" i="3"/>
  <c r="E51" i="3"/>
  <c r="E52" i="3"/>
  <c r="E53" i="3"/>
  <c r="E56" i="3"/>
  <c r="E63" i="3"/>
  <c r="E64" i="3"/>
  <c r="F48" i="3"/>
  <c r="F50" i="3"/>
  <c r="F54" i="3"/>
  <c r="F57" i="3"/>
  <c r="F58" i="3"/>
  <c r="F61" i="3"/>
  <c r="F63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A6" i="26"/>
  <c r="A37" i="26" s="1"/>
  <c r="A49" i="26"/>
  <c r="A80" i="26" s="1"/>
  <c r="A92" i="26"/>
  <c r="A123" i="26" s="1"/>
  <c r="A135" i="26"/>
  <c r="A166" i="26" s="1"/>
  <c r="U168" i="21" l="1"/>
  <c r="U332" i="21"/>
  <c r="U250" i="21"/>
  <c r="U86" i="21"/>
  <c r="Y300" i="21"/>
  <c r="Z300" i="21" s="1"/>
  <c r="Y218" i="21"/>
  <c r="Z218" i="21" s="1"/>
  <c r="Y136" i="21"/>
  <c r="Y54" i="21"/>
  <c r="Z54" i="21" s="1"/>
  <c r="Z299" i="21"/>
  <c r="N253" i="21"/>
  <c r="P252" i="21"/>
  <c r="K56" i="21"/>
  <c r="M55" i="21"/>
  <c r="O171" i="21"/>
  <c r="Q170" i="21"/>
  <c r="E171" i="21"/>
  <c r="G170" i="21"/>
  <c r="V220" i="21"/>
  <c r="X219" i="21"/>
  <c r="L302" i="21"/>
  <c r="N301" i="21"/>
  <c r="F335" i="21"/>
  <c r="H334" i="21"/>
  <c r="L138" i="21"/>
  <c r="N137" i="21"/>
  <c r="S333" i="21"/>
  <c r="T333" i="21" s="1"/>
  <c r="R333" i="21"/>
  <c r="S87" i="21"/>
  <c r="T87" i="21" s="1"/>
  <c r="R87" i="21"/>
  <c r="S251" i="21"/>
  <c r="T251" i="21" s="1"/>
  <c r="R251" i="21"/>
  <c r="J251" i="21"/>
  <c r="K251" i="21" s="1"/>
  <c r="I251" i="21"/>
  <c r="E335" i="21"/>
  <c r="G334" i="21"/>
  <c r="V138" i="21"/>
  <c r="X137" i="21"/>
  <c r="O335" i="21"/>
  <c r="Q334" i="21"/>
  <c r="O89" i="21"/>
  <c r="Q88" i="21"/>
  <c r="O253" i="21"/>
  <c r="Q252" i="21"/>
  <c r="U302" i="21"/>
  <c r="W301" i="21"/>
  <c r="V302" i="21"/>
  <c r="X301" i="21"/>
  <c r="U138" i="21"/>
  <c r="W137" i="21"/>
  <c r="V56" i="21"/>
  <c r="X55" i="21"/>
  <c r="N89" i="21"/>
  <c r="P88" i="21"/>
  <c r="L220" i="21"/>
  <c r="N219" i="21"/>
  <c r="N171" i="21"/>
  <c r="P170" i="21"/>
  <c r="F253" i="21"/>
  <c r="H252" i="21"/>
  <c r="K302" i="21"/>
  <c r="M301" i="21"/>
  <c r="E89" i="21"/>
  <c r="G88" i="21"/>
  <c r="J87" i="21"/>
  <c r="K87" i="21" s="1"/>
  <c r="I87" i="21"/>
  <c r="J169" i="21"/>
  <c r="K169" i="21" s="1"/>
  <c r="I169" i="21"/>
  <c r="U56" i="21"/>
  <c r="W55" i="21"/>
  <c r="S169" i="21"/>
  <c r="T169" i="21" s="1"/>
  <c r="R169" i="21"/>
  <c r="J333" i="21"/>
  <c r="K333" i="21" s="1"/>
  <c r="I333" i="21"/>
  <c r="F89" i="21"/>
  <c r="H88" i="21"/>
  <c r="E253" i="21"/>
  <c r="G252" i="21"/>
  <c r="U220" i="21"/>
  <c r="W219" i="21"/>
  <c r="L56" i="21"/>
  <c r="N55" i="21"/>
  <c r="N335" i="21"/>
  <c r="P334" i="21"/>
  <c r="K220" i="21"/>
  <c r="M219" i="21"/>
  <c r="F171" i="21"/>
  <c r="H170" i="21"/>
  <c r="K138" i="21"/>
  <c r="M137" i="21"/>
  <c r="B304" i="21"/>
  <c r="B58" i="21"/>
  <c r="B222" i="21"/>
  <c r="B140" i="21"/>
  <c r="U59" i="20"/>
  <c r="X59" i="20" s="1"/>
  <c r="P3" i="20" s="1"/>
  <c r="C43" i="13" s="1"/>
  <c r="U59" i="37"/>
  <c r="X59" i="37" s="1"/>
  <c r="P3" i="37" s="1"/>
  <c r="A82" i="26"/>
  <c r="A83" i="26" s="1"/>
  <c r="A84" i="26" s="1"/>
  <c r="A85" i="26" s="1"/>
  <c r="A86" i="26" s="1"/>
  <c r="A87" i="26" s="1"/>
  <c r="A50" i="26"/>
  <c r="A125" i="26"/>
  <c r="A126" i="26" s="1"/>
  <c r="A127" i="26" s="1"/>
  <c r="A128" i="26" s="1"/>
  <c r="A8" i="26"/>
  <c r="A258" i="22"/>
  <c r="AL6" i="22"/>
  <c r="AL292" i="22"/>
  <c r="AL365" i="22"/>
  <c r="AL219" i="22"/>
  <c r="AD22" i="22"/>
  <c r="AD233" i="22"/>
  <c r="W233" i="22"/>
  <c r="A109" i="11"/>
  <c r="A109" i="27"/>
  <c r="A109" i="26"/>
  <c r="A104" i="11"/>
  <c r="A104" i="27"/>
  <c r="A104" i="26"/>
  <c r="M423" i="22"/>
  <c r="U423" i="22" s="1"/>
  <c r="AK414" i="22"/>
  <c r="A67" i="27"/>
  <c r="A67" i="26"/>
  <c r="A67" i="11"/>
  <c r="A60" i="11"/>
  <c r="A60" i="27"/>
  <c r="A60" i="26"/>
  <c r="A73" i="11"/>
  <c r="A73" i="27"/>
  <c r="A73" i="26"/>
  <c r="A62" i="11"/>
  <c r="A62" i="27"/>
  <c r="A62" i="26"/>
  <c r="AD302" i="22"/>
  <c r="W302" i="22"/>
  <c r="A147" i="27"/>
  <c r="A147" i="26"/>
  <c r="A147" i="11"/>
  <c r="A158" i="11"/>
  <c r="A158" i="27"/>
  <c r="A158" i="26"/>
  <c r="A149" i="11"/>
  <c r="A149" i="27"/>
  <c r="A149" i="26"/>
  <c r="P229" i="22"/>
  <c r="W27" i="22"/>
  <c r="A30" i="27"/>
  <c r="A30" i="26"/>
  <c r="A30" i="11"/>
  <c r="W232" i="22"/>
  <c r="W22" i="22"/>
  <c r="W383" i="22"/>
  <c r="W373" i="22"/>
  <c r="A19" i="27"/>
  <c r="A19" i="26"/>
  <c r="A19" i="11"/>
  <c r="A22" i="27"/>
  <c r="A22" i="26"/>
  <c r="A22" i="11"/>
  <c r="A28" i="11"/>
  <c r="A28" i="26"/>
  <c r="A28" i="27"/>
  <c r="W20" i="22"/>
  <c r="P231" i="22"/>
  <c r="A106" i="27"/>
  <c r="A106" i="26"/>
  <c r="A106" i="11"/>
  <c r="A107" i="27"/>
  <c r="A107" i="26"/>
  <c r="A107" i="11"/>
  <c r="A111" i="27"/>
  <c r="A111" i="26"/>
  <c r="A111" i="11"/>
  <c r="A102" i="27"/>
  <c r="A102" i="26"/>
  <c r="A102" i="11"/>
  <c r="A108" i="11"/>
  <c r="A108" i="27"/>
  <c r="A108" i="26"/>
  <c r="A71" i="27"/>
  <c r="A71" i="26"/>
  <c r="A71" i="11"/>
  <c r="A61" i="11"/>
  <c r="A61" i="27"/>
  <c r="A61" i="26"/>
  <c r="A64" i="11"/>
  <c r="A64" i="27"/>
  <c r="A64" i="26"/>
  <c r="A66" i="11"/>
  <c r="A66" i="27"/>
  <c r="A66" i="26"/>
  <c r="AD304" i="22"/>
  <c r="W304" i="22"/>
  <c r="A150" i="11"/>
  <c r="A150" i="27"/>
  <c r="A150" i="26"/>
  <c r="A146" i="11"/>
  <c r="A146" i="27"/>
  <c r="A146" i="26"/>
  <c r="A148" i="26"/>
  <c r="A148" i="11"/>
  <c r="A148" i="27"/>
  <c r="A153" i="27"/>
  <c r="A153" i="26"/>
  <c r="A153" i="11"/>
  <c r="M350" i="22"/>
  <c r="U350" i="22" s="1"/>
  <c r="AK341" i="22"/>
  <c r="AD379" i="22"/>
  <c r="W379" i="22"/>
  <c r="P228" i="22"/>
  <c r="AD20" i="22"/>
  <c r="A17" i="11"/>
  <c r="A17" i="27"/>
  <c r="A17" i="26"/>
  <c r="A20" i="11"/>
  <c r="A20" i="27"/>
  <c r="A20" i="26"/>
  <c r="AD27" i="22"/>
  <c r="W300" i="22"/>
  <c r="W380" i="22"/>
  <c r="W301" i="22"/>
  <c r="A265" i="22"/>
  <c r="A117" i="26"/>
  <c r="A118" i="26" s="1"/>
  <c r="A119" i="26" s="1"/>
  <c r="A120" i="26" s="1"/>
  <c r="A121" i="26" s="1"/>
  <c r="A122" i="26" s="1"/>
  <c r="A160" i="26"/>
  <c r="A161" i="26" s="1"/>
  <c r="A162" i="26" s="1"/>
  <c r="A163" i="26" s="1"/>
  <c r="A164" i="26" s="1"/>
  <c r="A165" i="26" s="1"/>
  <c r="A100" i="26"/>
  <c r="A103" i="27"/>
  <c r="A103" i="26"/>
  <c r="A103" i="11"/>
  <c r="A110" i="27"/>
  <c r="A110" i="26"/>
  <c r="A110" i="11"/>
  <c r="A114" i="27"/>
  <c r="A114" i="26"/>
  <c r="A114" i="11"/>
  <c r="A105" i="11"/>
  <c r="A105" i="27"/>
  <c r="A105" i="26"/>
  <c r="A112" i="11"/>
  <c r="A112" i="26"/>
  <c r="A112" i="27"/>
  <c r="A63" i="27"/>
  <c r="A63" i="26"/>
  <c r="A63" i="11"/>
  <c r="A68" i="26"/>
  <c r="A68" i="11"/>
  <c r="A68" i="27"/>
  <c r="A70" i="11"/>
  <c r="A70" i="27"/>
  <c r="A70" i="26"/>
  <c r="W18" i="22"/>
  <c r="P236" i="22"/>
  <c r="A152" i="11"/>
  <c r="A152" i="27"/>
  <c r="A152" i="26"/>
  <c r="A156" i="11"/>
  <c r="A156" i="27"/>
  <c r="A156" i="26"/>
  <c r="A151" i="27"/>
  <c r="A151" i="26"/>
  <c r="A151" i="11"/>
  <c r="A157" i="11"/>
  <c r="A157" i="27"/>
  <c r="A157" i="26"/>
  <c r="AD309" i="22"/>
  <c r="W309" i="22"/>
  <c r="P234" i="22"/>
  <c r="W21" i="22"/>
  <c r="A26" i="27"/>
  <c r="A26" i="26"/>
  <c r="A26" i="11"/>
  <c r="W14" i="22"/>
  <c r="W374" i="22"/>
  <c r="AD19" i="22"/>
  <c r="W19" i="22"/>
  <c r="A29" i="11"/>
  <c r="A29" i="27"/>
  <c r="A29" i="26"/>
  <c r="AD14" i="22"/>
  <c r="A113" i="11"/>
  <c r="A113" i="27"/>
  <c r="A113" i="26"/>
  <c r="A115" i="27"/>
  <c r="A115" i="26"/>
  <c r="A115" i="11"/>
  <c r="A116" i="11"/>
  <c r="A116" i="27"/>
  <c r="A116" i="26"/>
  <c r="P237" i="22"/>
  <c r="A65" i="11"/>
  <c r="A65" i="27"/>
  <c r="A65" i="26"/>
  <c r="A59" i="27"/>
  <c r="A59" i="26"/>
  <c r="A59" i="11"/>
  <c r="A72" i="26"/>
  <c r="A72" i="11"/>
  <c r="A72" i="27"/>
  <c r="A69" i="27"/>
  <c r="A69" i="26"/>
  <c r="A69" i="11"/>
  <c r="AD16" i="22"/>
  <c r="W16" i="22"/>
  <c r="A155" i="27"/>
  <c r="A155" i="26"/>
  <c r="A155" i="11"/>
  <c r="A159" i="27"/>
  <c r="A159" i="26"/>
  <c r="A159" i="11"/>
  <c r="A154" i="11"/>
  <c r="A154" i="27"/>
  <c r="A154" i="26"/>
  <c r="A145" i="27"/>
  <c r="A145" i="26"/>
  <c r="A145" i="11"/>
  <c r="P238" i="22"/>
  <c r="W26" i="22"/>
  <c r="AD26" i="22"/>
  <c r="A21" i="11"/>
  <c r="A21" i="27"/>
  <c r="A21" i="26"/>
  <c r="A16" i="26"/>
  <c r="A16" i="11"/>
  <c r="A16" i="27"/>
  <c r="A411" i="22"/>
  <c r="A404" i="22"/>
  <c r="A331" i="22"/>
  <c r="A338" i="22"/>
  <c r="W310" i="22"/>
  <c r="W382" i="22"/>
  <c r="W25" i="22"/>
  <c r="V280" i="22"/>
  <c r="AN279" i="22"/>
  <c r="B8" i="22"/>
  <c r="AN334" i="22"/>
  <c r="M355" i="22" s="1"/>
  <c r="AM355" i="22" s="1"/>
  <c r="N359" i="22" s="1"/>
  <c r="V359" i="22" s="1"/>
  <c r="A98" i="26"/>
  <c r="A124" i="26"/>
  <c r="A97" i="26"/>
  <c r="A31" i="26"/>
  <c r="A32" i="26" s="1"/>
  <c r="A33" i="26" s="1"/>
  <c r="A34" i="26" s="1"/>
  <c r="A35" i="26" s="1"/>
  <c r="A36" i="26" s="1"/>
  <c r="A10" i="26"/>
  <c r="AN407" i="22"/>
  <c r="M428" i="22" s="1"/>
  <c r="AM428" i="22" s="1"/>
  <c r="N432" i="22" s="1"/>
  <c r="V432" i="22" s="1"/>
  <c r="A101" i="26"/>
  <c r="A96" i="26"/>
  <c r="A81" i="26"/>
  <c r="A15" i="26"/>
  <c r="A94" i="26"/>
  <c r="A11" i="26"/>
  <c r="A93" i="26"/>
  <c r="A141" i="26"/>
  <c r="A139" i="26"/>
  <c r="A38" i="26"/>
  <c r="A14" i="26"/>
  <c r="A9" i="26"/>
  <c r="A143" i="26"/>
  <c r="A167" i="26"/>
  <c r="A137" i="26"/>
  <c r="A99" i="26"/>
  <c r="A95" i="26"/>
  <c r="A13" i="26"/>
  <c r="A7" i="26"/>
  <c r="A144" i="26"/>
  <c r="A140" i="26"/>
  <c r="A136" i="26"/>
  <c r="A56" i="26"/>
  <c r="A52" i="26"/>
  <c r="A39" i="26"/>
  <c r="A40" i="26" s="1"/>
  <c r="A12" i="26"/>
  <c r="A55" i="26"/>
  <c r="A51" i="26"/>
  <c r="A57" i="26"/>
  <c r="A53" i="26"/>
  <c r="A142" i="26"/>
  <c r="A138" i="26"/>
  <c r="A74" i="26"/>
  <c r="A75" i="26" s="1"/>
  <c r="A76" i="26" s="1"/>
  <c r="A77" i="26" s="1"/>
  <c r="A78" i="26" s="1"/>
  <c r="A79" i="26" s="1"/>
  <c r="A58" i="26"/>
  <c r="A54" i="26"/>
  <c r="A92" i="27"/>
  <c r="A74" i="27" s="1"/>
  <c r="A75" i="27" s="1"/>
  <c r="A135" i="27"/>
  <c r="A49" i="27"/>
  <c r="A31" i="27" s="1"/>
  <c r="A32" i="27" s="1"/>
  <c r="A6" i="27"/>
  <c r="U251" i="21" l="1"/>
  <c r="U333" i="21"/>
  <c r="U169" i="21"/>
  <c r="U87" i="21"/>
  <c r="Y301" i="21"/>
  <c r="Z301" i="21" s="1"/>
  <c r="Y219" i="21"/>
  <c r="Z219" i="21" s="1"/>
  <c r="Y137" i="21"/>
  <c r="Y55" i="21"/>
  <c r="Z55" i="21" s="1"/>
  <c r="Z136" i="21"/>
  <c r="E90" i="21"/>
  <c r="G89" i="21"/>
  <c r="V57" i="21"/>
  <c r="X56" i="21"/>
  <c r="J170" i="21"/>
  <c r="K170" i="21" s="1"/>
  <c r="I170" i="21"/>
  <c r="J88" i="21"/>
  <c r="K88" i="21" s="1"/>
  <c r="I88" i="21"/>
  <c r="U57" i="21"/>
  <c r="W56" i="21"/>
  <c r="S88" i="21"/>
  <c r="T88" i="21" s="1"/>
  <c r="R88" i="21"/>
  <c r="L139" i="21"/>
  <c r="N138" i="21"/>
  <c r="L303" i="21"/>
  <c r="N302" i="21"/>
  <c r="E172" i="21"/>
  <c r="G171" i="21"/>
  <c r="K57" i="21"/>
  <c r="M56" i="21"/>
  <c r="K139" i="21"/>
  <c r="M138" i="21"/>
  <c r="K221" i="21"/>
  <c r="M220" i="21"/>
  <c r="L57" i="21"/>
  <c r="N56" i="21"/>
  <c r="E254" i="21"/>
  <c r="G253" i="21"/>
  <c r="F172" i="21"/>
  <c r="H171" i="21"/>
  <c r="N336" i="21"/>
  <c r="P335" i="21"/>
  <c r="U221" i="21"/>
  <c r="W220" i="21"/>
  <c r="F90" i="21"/>
  <c r="H89" i="21"/>
  <c r="K303" i="21"/>
  <c r="M302" i="21"/>
  <c r="N172" i="21"/>
  <c r="P171" i="21"/>
  <c r="N90" i="21"/>
  <c r="P89" i="21"/>
  <c r="U139" i="21"/>
  <c r="W138" i="21"/>
  <c r="U303" i="21"/>
  <c r="W302" i="21"/>
  <c r="O90" i="21"/>
  <c r="Q89" i="21"/>
  <c r="V139" i="21"/>
  <c r="X138" i="21"/>
  <c r="J334" i="21"/>
  <c r="K334" i="21" s="1"/>
  <c r="I334" i="21"/>
  <c r="S170" i="21"/>
  <c r="T170" i="21" s="1"/>
  <c r="R170" i="21"/>
  <c r="F254" i="21"/>
  <c r="H253" i="21"/>
  <c r="L221" i="21"/>
  <c r="N220" i="21"/>
  <c r="V303" i="21"/>
  <c r="X302" i="21"/>
  <c r="O254" i="21"/>
  <c r="Q253" i="21"/>
  <c r="O336" i="21"/>
  <c r="Q335" i="21"/>
  <c r="E336" i="21"/>
  <c r="G335" i="21"/>
  <c r="J252" i="21"/>
  <c r="K252" i="21" s="1"/>
  <c r="I252" i="21"/>
  <c r="S252" i="21"/>
  <c r="T252" i="21" s="1"/>
  <c r="R252" i="21"/>
  <c r="S334" i="21"/>
  <c r="T334" i="21" s="1"/>
  <c r="R334" i="21"/>
  <c r="F336" i="21"/>
  <c r="H335" i="21"/>
  <c r="V221" i="21"/>
  <c r="X220" i="21"/>
  <c r="O172" i="21"/>
  <c r="Q171" i="21"/>
  <c r="N254" i="21"/>
  <c r="P253" i="21"/>
  <c r="B141" i="21"/>
  <c r="B223" i="21"/>
  <c r="B59" i="21"/>
  <c r="B305" i="21"/>
  <c r="O116" i="22"/>
  <c r="R116" i="22"/>
  <c r="T6" i="22"/>
  <c r="Z6" i="22"/>
  <c r="AL8" i="22"/>
  <c r="K100" i="22" s="1"/>
  <c r="AR8" i="22"/>
  <c r="K101" i="22" s="1"/>
  <c r="M79" i="37"/>
  <c r="M64" i="37" s="1"/>
  <c r="M79" i="20"/>
  <c r="M64" i="20" s="1"/>
  <c r="A129" i="26"/>
  <c r="A130" i="26" s="1"/>
  <c r="A131" i="26" s="1"/>
  <c r="A132" i="26" s="1"/>
  <c r="A133" i="26" s="1"/>
  <c r="A134" i="26" s="1"/>
  <c r="A88" i="26"/>
  <c r="A89" i="26" s="1"/>
  <c r="A90" i="26" s="1"/>
  <c r="A91" i="26" s="1"/>
  <c r="A41" i="26"/>
  <c r="A42" i="26" s="1"/>
  <c r="A43" i="26" s="1"/>
  <c r="B408" i="22"/>
  <c r="P408" i="22" s="1"/>
  <c r="T365" i="22"/>
  <c r="P422" i="22" s="1"/>
  <c r="B335" i="22"/>
  <c r="V335" i="22" s="1"/>
  <c r="T292" i="22"/>
  <c r="P349" i="22" s="1"/>
  <c r="B262" i="22"/>
  <c r="B269" i="22" s="1"/>
  <c r="P269" i="22" s="1"/>
  <c r="T219" i="22"/>
  <c r="P276" i="22" s="1"/>
  <c r="B66" i="22"/>
  <c r="AH66" i="22" s="1"/>
  <c r="A117" i="27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D234" i="22"/>
  <c r="W234" i="22"/>
  <c r="AD236" i="22"/>
  <c r="W236" i="22"/>
  <c r="AD228" i="22"/>
  <c r="W228" i="22"/>
  <c r="AM350" i="22"/>
  <c r="V351" i="22"/>
  <c r="AD229" i="22"/>
  <c r="W229" i="22"/>
  <c r="AD21" i="22"/>
  <c r="AD25" i="22"/>
  <c r="AD238" i="22"/>
  <c r="W238" i="22"/>
  <c r="AD237" i="22"/>
  <c r="W237" i="22"/>
  <c r="V424" i="22"/>
  <c r="AM423" i="22"/>
  <c r="AD18" i="22"/>
  <c r="AD231" i="22"/>
  <c r="W231" i="22"/>
  <c r="B367" i="22"/>
  <c r="B294" i="22"/>
  <c r="B221" i="22"/>
  <c r="AN280" i="22"/>
  <c r="V281" i="22"/>
  <c r="AN281" i="22" s="1"/>
  <c r="A11" i="27"/>
  <c r="A8" i="27"/>
  <c r="A76" i="27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56" i="27"/>
  <c r="A12" i="27"/>
  <c r="A52" i="27"/>
  <c r="A51" i="27"/>
  <c r="A7" i="27"/>
  <c r="A15" i="27"/>
  <c r="A55" i="27"/>
  <c r="A33" i="27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139" i="27"/>
  <c r="A143" i="27"/>
  <c r="A9" i="27"/>
  <c r="A13" i="27"/>
  <c r="A53" i="27"/>
  <c r="A57" i="27"/>
  <c r="A137" i="27"/>
  <c r="A141" i="27"/>
  <c r="A136" i="27"/>
  <c r="A140" i="27"/>
  <c r="A144" i="27"/>
  <c r="A10" i="27"/>
  <c r="A14" i="27"/>
  <c r="A50" i="27"/>
  <c r="A54" i="27"/>
  <c r="A58" i="27"/>
  <c r="A138" i="27"/>
  <c r="A142" i="27"/>
  <c r="U252" i="21" l="1"/>
  <c r="U334" i="21"/>
  <c r="U170" i="21"/>
  <c r="U88" i="21"/>
  <c r="Y302" i="21"/>
  <c r="Z302" i="21" s="1"/>
  <c r="Y220" i="21"/>
  <c r="Z220" i="21" s="1"/>
  <c r="Y138" i="21"/>
  <c r="Y56" i="21"/>
  <c r="Z56" i="21" s="1"/>
  <c r="Z137" i="21"/>
  <c r="N255" i="21"/>
  <c r="P254" i="21"/>
  <c r="O255" i="21"/>
  <c r="Q254" i="21"/>
  <c r="L222" i="21"/>
  <c r="N221" i="21"/>
  <c r="S171" i="21"/>
  <c r="T171" i="21" s="1"/>
  <c r="R171" i="21"/>
  <c r="J335" i="21"/>
  <c r="K335" i="21" s="1"/>
  <c r="I335" i="21"/>
  <c r="S335" i="21"/>
  <c r="T335" i="21" s="1"/>
  <c r="R335" i="21"/>
  <c r="J253" i="21"/>
  <c r="K253" i="21" s="1"/>
  <c r="I253" i="21"/>
  <c r="V140" i="21"/>
  <c r="X139" i="21"/>
  <c r="U304" i="21"/>
  <c r="W303" i="21"/>
  <c r="N91" i="21"/>
  <c r="P90" i="21"/>
  <c r="K304" i="21"/>
  <c r="M303" i="21"/>
  <c r="J171" i="21"/>
  <c r="K171" i="21" s="1"/>
  <c r="I171" i="21"/>
  <c r="V58" i="21"/>
  <c r="X57" i="21"/>
  <c r="E337" i="21"/>
  <c r="G336" i="21"/>
  <c r="N337" i="21"/>
  <c r="P336" i="21"/>
  <c r="K58" i="21"/>
  <c r="M57" i="21"/>
  <c r="O173" i="21"/>
  <c r="Q172" i="21"/>
  <c r="F337" i="21"/>
  <c r="H336" i="21"/>
  <c r="O337" i="21"/>
  <c r="Q336" i="21"/>
  <c r="V304" i="21"/>
  <c r="X303" i="21"/>
  <c r="F255" i="21"/>
  <c r="H254" i="21"/>
  <c r="S89" i="21"/>
  <c r="T89" i="21" s="1"/>
  <c r="R89" i="21"/>
  <c r="U222" i="21"/>
  <c r="W221" i="21"/>
  <c r="F173" i="21"/>
  <c r="H172" i="21"/>
  <c r="L58" i="21"/>
  <c r="N57" i="21"/>
  <c r="K140" i="21"/>
  <c r="M139" i="21"/>
  <c r="E173" i="21"/>
  <c r="G172" i="21"/>
  <c r="L140" i="21"/>
  <c r="N139" i="21"/>
  <c r="V222" i="21"/>
  <c r="X221" i="21"/>
  <c r="F91" i="21"/>
  <c r="H90" i="21"/>
  <c r="E255" i="21"/>
  <c r="G254" i="21"/>
  <c r="K222" i="21"/>
  <c r="M221" i="21"/>
  <c r="L304" i="21"/>
  <c r="N303" i="21"/>
  <c r="S253" i="21"/>
  <c r="T253" i="21" s="1"/>
  <c r="R253" i="21"/>
  <c r="O91" i="21"/>
  <c r="Q90" i="21"/>
  <c r="U140" i="21"/>
  <c r="W139" i="21"/>
  <c r="N173" i="21"/>
  <c r="P172" i="21"/>
  <c r="J89" i="21"/>
  <c r="K89" i="21" s="1"/>
  <c r="I89" i="21"/>
  <c r="U58" i="21"/>
  <c r="W57" i="21"/>
  <c r="E91" i="21"/>
  <c r="G90" i="21"/>
  <c r="B306" i="21"/>
  <c r="B60" i="21"/>
  <c r="B224" i="21"/>
  <c r="B142" i="21"/>
  <c r="I110" i="22"/>
  <c r="Q112" i="22"/>
  <c r="W112" i="22" s="1"/>
  <c r="M106" i="22"/>
  <c r="I104" i="22"/>
  <c r="P80" i="22"/>
  <c r="V59" i="20"/>
  <c r="I59" i="20"/>
  <c r="W59" i="37"/>
  <c r="I59" i="37"/>
  <c r="N64" i="20"/>
  <c r="R64" i="20"/>
  <c r="R79" i="20" s="1"/>
  <c r="H79" i="20"/>
  <c r="I79" i="20"/>
  <c r="N64" i="37"/>
  <c r="R64" i="37"/>
  <c r="R79" i="37" s="1"/>
  <c r="H79" i="37"/>
  <c r="I79" i="37"/>
  <c r="W59" i="20"/>
  <c r="V59" i="37"/>
  <c r="AK269" i="22"/>
  <c r="AB408" i="22"/>
  <c r="W269" i="22"/>
  <c r="V408" i="22"/>
  <c r="AH262" i="22"/>
  <c r="AN408" i="22"/>
  <c r="V262" i="22"/>
  <c r="P335" i="22"/>
  <c r="AB335" i="22"/>
  <c r="AH335" i="22"/>
  <c r="I335" i="22"/>
  <c r="I336" i="22" s="1"/>
  <c r="I343" i="22" s="1"/>
  <c r="B336" i="22"/>
  <c r="AB336" i="22" s="1"/>
  <c r="AN335" i="22"/>
  <c r="B342" i="22"/>
  <c r="P342" i="22" s="1"/>
  <c r="AB262" i="22"/>
  <c r="AN262" i="22"/>
  <c r="I66" i="22"/>
  <c r="I80" i="22" s="1"/>
  <c r="AD269" i="22"/>
  <c r="I408" i="22"/>
  <c r="I422" i="22" s="1"/>
  <c r="B263" i="22"/>
  <c r="V263" i="22" s="1"/>
  <c r="B415" i="22"/>
  <c r="P415" i="22" s="1"/>
  <c r="AH408" i="22"/>
  <c r="I262" i="22"/>
  <c r="I269" i="22" s="1"/>
  <c r="B409" i="22"/>
  <c r="AB409" i="22" s="1"/>
  <c r="P262" i="22"/>
  <c r="AH422" i="22"/>
  <c r="B73" i="22"/>
  <c r="AD73" i="22" s="1"/>
  <c r="P66" i="22"/>
  <c r="AN66" i="22"/>
  <c r="V66" i="22"/>
  <c r="B67" i="22"/>
  <c r="AB66" i="22"/>
  <c r="V425" i="22"/>
  <c r="AN424" i="22"/>
  <c r="AN351" i="22"/>
  <c r="V352" i="22"/>
  <c r="A135" i="11"/>
  <c r="A166" i="11" s="1"/>
  <c r="A92" i="11"/>
  <c r="U335" i="21" l="1"/>
  <c r="U253" i="21"/>
  <c r="U171" i="21"/>
  <c r="U89" i="21"/>
  <c r="Y303" i="21"/>
  <c r="Z303" i="21" s="1"/>
  <c r="Y221" i="21"/>
  <c r="Z221" i="21" s="1"/>
  <c r="Y139" i="21"/>
  <c r="Y57" i="21"/>
  <c r="Z57" i="21" s="1"/>
  <c r="Z138" i="21"/>
  <c r="E174" i="21"/>
  <c r="G173" i="21"/>
  <c r="U223" i="21"/>
  <c r="W222" i="21"/>
  <c r="J254" i="21"/>
  <c r="K254" i="21" s="1"/>
  <c r="I254" i="21"/>
  <c r="S172" i="21"/>
  <c r="T172" i="21" s="1"/>
  <c r="R172" i="21"/>
  <c r="E92" i="21"/>
  <c r="G91" i="21"/>
  <c r="U141" i="21"/>
  <c r="W140" i="21"/>
  <c r="K223" i="21"/>
  <c r="M222" i="21"/>
  <c r="F92" i="21"/>
  <c r="H91" i="21"/>
  <c r="J172" i="21"/>
  <c r="K172" i="21" s="1"/>
  <c r="I172" i="21"/>
  <c r="F256" i="21"/>
  <c r="H255" i="21"/>
  <c r="O338" i="21"/>
  <c r="Q337" i="21"/>
  <c r="O174" i="21"/>
  <c r="Q173" i="21"/>
  <c r="N338" i="21"/>
  <c r="P337" i="21"/>
  <c r="V59" i="21"/>
  <c r="X58" i="21"/>
  <c r="K305" i="21"/>
  <c r="M304" i="21"/>
  <c r="U305" i="21"/>
  <c r="W304" i="21"/>
  <c r="O256" i="21"/>
  <c r="Q255" i="21"/>
  <c r="S254" i="21"/>
  <c r="T254" i="21" s="1"/>
  <c r="R254" i="21"/>
  <c r="S90" i="21"/>
  <c r="T90" i="21" s="1"/>
  <c r="R90" i="21"/>
  <c r="L141" i="21"/>
  <c r="N140" i="21"/>
  <c r="K141" i="21"/>
  <c r="M140" i="21"/>
  <c r="F174" i="21"/>
  <c r="H173" i="21"/>
  <c r="J336" i="21"/>
  <c r="K336" i="21" s="1"/>
  <c r="I336" i="21"/>
  <c r="J90" i="21"/>
  <c r="K90" i="21" s="1"/>
  <c r="I90" i="21"/>
  <c r="L59" i="21"/>
  <c r="N58" i="21"/>
  <c r="S336" i="21"/>
  <c r="T336" i="21" s="1"/>
  <c r="R336" i="21"/>
  <c r="U59" i="21"/>
  <c r="W58" i="21"/>
  <c r="N174" i="21"/>
  <c r="P173" i="21"/>
  <c r="O92" i="21"/>
  <c r="Q91" i="21"/>
  <c r="L305" i="21"/>
  <c r="N304" i="21"/>
  <c r="E256" i="21"/>
  <c r="G255" i="21"/>
  <c r="V223" i="21"/>
  <c r="X222" i="21"/>
  <c r="V305" i="21"/>
  <c r="X304" i="21"/>
  <c r="F338" i="21"/>
  <c r="H337" i="21"/>
  <c r="K59" i="21"/>
  <c r="M58" i="21"/>
  <c r="E338" i="21"/>
  <c r="G337" i="21"/>
  <c r="N92" i="21"/>
  <c r="P91" i="21"/>
  <c r="V141" i="21"/>
  <c r="X140" i="21"/>
  <c r="L223" i="21"/>
  <c r="N222" i="21"/>
  <c r="N256" i="21"/>
  <c r="P255" i="21"/>
  <c r="B225" i="21"/>
  <c r="B61" i="21"/>
  <c r="B143" i="21"/>
  <c r="B307" i="21"/>
  <c r="S106" i="22"/>
  <c r="U117" i="22"/>
  <c r="L122" i="22"/>
  <c r="G90" i="22"/>
  <c r="AE94" i="22" s="1"/>
  <c r="J79" i="37"/>
  <c r="K79" i="20"/>
  <c r="L29" i="33" s="1"/>
  <c r="O64" i="37"/>
  <c r="P64" i="37" s="1"/>
  <c r="Q64" i="37" s="1"/>
  <c r="Q79" i="37" s="1"/>
  <c r="F79" i="37" s="1"/>
  <c r="N79" i="37"/>
  <c r="C79" i="37" s="1"/>
  <c r="J79" i="20"/>
  <c r="K64" i="20"/>
  <c r="Q3" i="20" s="1"/>
  <c r="A50" i="13" s="1"/>
  <c r="K79" i="37"/>
  <c r="U64" i="20"/>
  <c r="U63" i="20"/>
  <c r="U64" i="37"/>
  <c r="U63" i="37"/>
  <c r="O64" i="20"/>
  <c r="P64" i="20" s="1"/>
  <c r="Q64" i="20" s="1"/>
  <c r="Q79" i="20" s="1"/>
  <c r="F79" i="20" s="1"/>
  <c r="C79" i="20"/>
  <c r="A44" i="26"/>
  <c r="A45" i="26" s="1"/>
  <c r="A46" i="26" s="1"/>
  <c r="A47" i="26" s="1"/>
  <c r="A48" i="26" s="1"/>
  <c r="A56" i="11"/>
  <c r="A80" i="11"/>
  <c r="A81" i="11" s="1"/>
  <c r="A94" i="11"/>
  <c r="A123" i="11"/>
  <c r="A124" i="11" s="1"/>
  <c r="B343" i="22"/>
  <c r="W343" i="22" s="1"/>
  <c r="AK342" i="22"/>
  <c r="AK73" i="22"/>
  <c r="P336" i="22"/>
  <c r="I342" i="22"/>
  <c r="I349" i="22"/>
  <c r="AH349" i="22" s="1"/>
  <c r="V336" i="22"/>
  <c r="AD342" i="22"/>
  <c r="W342" i="22"/>
  <c r="B416" i="22"/>
  <c r="W416" i="22" s="1"/>
  <c r="P73" i="22"/>
  <c r="AB263" i="22"/>
  <c r="I409" i="22"/>
  <c r="I416" i="22" s="1"/>
  <c r="I415" i="22"/>
  <c r="I73" i="22"/>
  <c r="I67" i="22"/>
  <c r="I74" i="22" s="1"/>
  <c r="I276" i="22"/>
  <c r="AH276" i="22" s="1"/>
  <c r="I263" i="22"/>
  <c r="I270" i="22" s="1"/>
  <c r="V409" i="22"/>
  <c r="P409" i="22"/>
  <c r="B270" i="22"/>
  <c r="P263" i="22"/>
  <c r="W415" i="22"/>
  <c r="AD415" i="22"/>
  <c r="AK415" i="22"/>
  <c r="W73" i="22"/>
  <c r="P67" i="22"/>
  <c r="B74" i="22"/>
  <c r="AB67" i="22"/>
  <c r="V67" i="22"/>
  <c r="AN352" i="22"/>
  <c r="V353" i="22"/>
  <c r="AN425" i="22"/>
  <c r="V426" i="22"/>
  <c r="A52" i="11"/>
  <c r="A44" i="11"/>
  <c r="A45" i="11" s="1"/>
  <c r="A46" i="11" s="1"/>
  <c r="A47" i="11" s="1"/>
  <c r="A98" i="11"/>
  <c r="A87" i="11"/>
  <c r="A88" i="11" s="1"/>
  <c r="A89" i="11" s="1"/>
  <c r="A90" i="11" s="1"/>
  <c r="A125" i="11"/>
  <c r="A126" i="11" s="1"/>
  <c r="A127" i="11" s="1"/>
  <c r="A128" i="11" s="1"/>
  <c r="A129" i="11" s="1"/>
  <c r="A160" i="11"/>
  <c r="A161" i="11" s="1"/>
  <c r="A162" i="11" s="1"/>
  <c r="A163" i="11" s="1"/>
  <c r="A164" i="11" s="1"/>
  <c r="A165" i="11" s="1"/>
  <c r="A130" i="11"/>
  <c r="A167" i="11"/>
  <c r="A95" i="11"/>
  <c r="A82" i="11"/>
  <c r="A83" i="11" s="1"/>
  <c r="A84" i="11" s="1"/>
  <c r="A85" i="11" s="1"/>
  <c r="A86" i="11" s="1"/>
  <c r="A142" i="11"/>
  <c r="A137" i="11"/>
  <c r="A138" i="11"/>
  <c r="A99" i="11"/>
  <c r="A141" i="11"/>
  <c r="A168" i="11"/>
  <c r="A169" i="11" s="1"/>
  <c r="A170" i="11" s="1"/>
  <c r="A171" i="11" s="1"/>
  <c r="A172" i="11" s="1"/>
  <c r="A139" i="11"/>
  <c r="A143" i="11"/>
  <c r="A136" i="11"/>
  <c r="A140" i="11"/>
  <c r="A144" i="11"/>
  <c r="A96" i="11"/>
  <c r="A100" i="11"/>
  <c r="A93" i="11"/>
  <c r="A97" i="11"/>
  <c r="A101" i="11"/>
  <c r="A117" i="11"/>
  <c r="A118" i="11" s="1"/>
  <c r="A119" i="11" s="1"/>
  <c r="A120" i="11" s="1"/>
  <c r="A121" i="11" s="1"/>
  <c r="A122" i="11" s="1"/>
  <c r="A57" i="11"/>
  <c r="A50" i="11"/>
  <c r="A54" i="11"/>
  <c r="A58" i="11"/>
  <c r="A74" i="11"/>
  <c r="A75" i="11" s="1"/>
  <c r="A76" i="11" s="1"/>
  <c r="A77" i="11" s="1"/>
  <c r="A78" i="11" s="1"/>
  <c r="A79" i="11" s="1"/>
  <c r="A53" i="11"/>
  <c r="A51" i="11"/>
  <c r="A55" i="11"/>
  <c r="U336" i="21" l="1"/>
  <c r="U254" i="21"/>
  <c r="U172" i="21"/>
  <c r="U90" i="21"/>
  <c r="Y304" i="21"/>
  <c r="Z304" i="21" s="1"/>
  <c r="Y222" i="21"/>
  <c r="Y140" i="21"/>
  <c r="Y58" i="21"/>
  <c r="Z58" i="21" s="1"/>
  <c r="Z139" i="21"/>
  <c r="Z222" i="21"/>
  <c r="O175" i="21"/>
  <c r="Q174" i="21"/>
  <c r="F257" i="21"/>
  <c r="H256" i="21"/>
  <c r="F93" i="21"/>
  <c r="H92" i="21"/>
  <c r="L224" i="21"/>
  <c r="N223" i="21"/>
  <c r="N93" i="21"/>
  <c r="P92" i="21"/>
  <c r="K60" i="21"/>
  <c r="M59" i="21"/>
  <c r="V306" i="21"/>
  <c r="X305" i="21"/>
  <c r="E257" i="21"/>
  <c r="G256" i="21"/>
  <c r="O93" i="21"/>
  <c r="Q92" i="21"/>
  <c r="U60" i="21"/>
  <c r="W59" i="21"/>
  <c r="L60" i="21"/>
  <c r="N59" i="21"/>
  <c r="K142" i="21"/>
  <c r="M141" i="21"/>
  <c r="S255" i="21"/>
  <c r="T255" i="21" s="1"/>
  <c r="R255" i="21"/>
  <c r="S337" i="21"/>
  <c r="T337" i="21" s="1"/>
  <c r="R337" i="21"/>
  <c r="U224" i="21"/>
  <c r="W223" i="21"/>
  <c r="S91" i="21"/>
  <c r="T91" i="21" s="1"/>
  <c r="R91" i="21"/>
  <c r="V60" i="21"/>
  <c r="X59" i="21"/>
  <c r="J337" i="21"/>
  <c r="K337" i="21" s="1"/>
  <c r="I337" i="21"/>
  <c r="J173" i="21"/>
  <c r="K173" i="21" s="1"/>
  <c r="I173" i="21"/>
  <c r="O257" i="21"/>
  <c r="Q256" i="21"/>
  <c r="K306" i="21"/>
  <c r="M305" i="21"/>
  <c r="N339" i="21"/>
  <c r="P338" i="21"/>
  <c r="O339" i="21"/>
  <c r="Q338" i="21"/>
  <c r="K224" i="21"/>
  <c r="M223" i="21"/>
  <c r="E93" i="21"/>
  <c r="G92" i="21"/>
  <c r="U306" i="21"/>
  <c r="W305" i="21"/>
  <c r="U142" i="21"/>
  <c r="W141" i="21"/>
  <c r="N257" i="21"/>
  <c r="P256" i="21"/>
  <c r="V142" i="21"/>
  <c r="X141" i="21"/>
  <c r="E339" i="21"/>
  <c r="G338" i="21"/>
  <c r="F339" i="21"/>
  <c r="H338" i="21"/>
  <c r="V224" i="21"/>
  <c r="X223" i="21"/>
  <c r="L306" i="21"/>
  <c r="N305" i="21"/>
  <c r="N175" i="21"/>
  <c r="P174" i="21"/>
  <c r="F175" i="21"/>
  <c r="H174" i="21"/>
  <c r="L142" i="21"/>
  <c r="N141" i="21"/>
  <c r="S173" i="21"/>
  <c r="T173" i="21" s="1"/>
  <c r="R173" i="21"/>
  <c r="J255" i="21"/>
  <c r="K255" i="21" s="1"/>
  <c r="I255" i="21"/>
  <c r="J91" i="21"/>
  <c r="K91" i="21" s="1"/>
  <c r="I91" i="21"/>
  <c r="E175" i="21"/>
  <c r="G174" i="21"/>
  <c r="B144" i="21"/>
  <c r="B308" i="21"/>
  <c r="B226" i="21"/>
  <c r="B62" i="21"/>
  <c r="N98" i="22"/>
  <c r="O79" i="37"/>
  <c r="D79" i="37" s="1"/>
  <c r="M29" i="33" s="1"/>
  <c r="H29" i="33"/>
  <c r="Q29" i="33"/>
  <c r="P79" i="37"/>
  <c r="E79" i="37" s="1"/>
  <c r="N29" i="33" s="1"/>
  <c r="O79" i="20"/>
  <c r="D79" i="20" s="1"/>
  <c r="J29" i="33" s="1"/>
  <c r="O29" i="33"/>
  <c r="K64" i="37"/>
  <c r="Q3" i="37" s="1"/>
  <c r="P79" i="20"/>
  <c r="E79" i="20" s="1"/>
  <c r="K29" i="33" s="1"/>
  <c r="F29" i="33"/>
  <c r="A48" i="11"/>
  <c r="P343" i="22"/>
  <c r="AK343" i="22"/>
  <c r="AD343" i="22"/>
  <c r="AD416" i="22"/>
  <c r="P416" i="22"/>
  <c r="AK416" i="22"/>
  <c r="AD270" i="22"/>
  <c r="AK270" i="22"/>
  <c r="W270" i="22"/>
  <c r="P270" i="22"/>
  <c r="A131" i="11"/>
  <c r="A132" i="11" s="1"/>
  <c r="A133" i="11" s="1"/>
  <c r="AK74" i="22"/>
  <c r="W74" i="22"/>
  <c r="P74" i="22"/>
  <c r="AD74" i="22"/>
  <c r="AN426" i="22"/>
  <c r="V427" i="22"/>
  <c r="AN427" i="22" s="1"/>
  <c r="AN353" i="22"/>
  <c r="V354" i="22"/>
  <c r="AN354" i="22" s="1"/>
  <c r="A6" i="11"/>
  <c r="A37" i="11" s="1"/>
  <c r="U255" i="21" l="1"/>
  <c r="U337" i="21"/>
  <c r="U173" i="21"/>
  <c r="U91" i="21"/>
  <c r="Y305" i="21"/>
  <c r="Z305" i="21" s="1"/>
  <c r="Y223" i="21"/>
  <c r="Z223" i="21" s="1"/>
  <c r="Y141" i="21"/>
  <c r="Y59" i="21"/>
  <c r="Z59" i="21" s="1"/>
  <c r="Z140" i="21"/>
  <c r="L143" i="21"/>
  <c r="N142" i="21"/>
  <c r="K307" i="21"/>
  <c r="M306" i="21"/>
  <c r="J256" i="21"/>
  <c r="K256" i="21" s="1"/>
  <c r="I256" i="21"/>
  <c r="J174" i="21"/>
  <c r="K174" i="21" s="1"/>
  <c r="I174" i="21"/>
  <c r="N176" i="21"/>
  <c r="P175" i="21"/>
  <c r="V225" i="21"/>
  <c r="X224" i="21"/>
  <c r="E340" i="21"/>
  <c r="G339" i="21"/>
  <c r="N258" i="21"/>
  <c r="P257" i="21"/>
  <c r="U307" i="21"/>
  <c r="W306" i="21"/>
  <c r="S256" i="21"/>
  <c r="T256" i="21" s="1"/>
  <c r="R256" i="21"/>
  <c r="K143" i="21"/>
  <c r="M142" i="21"/>
  <c r="U61" i="21"/>
  <c r="W60" i="21"/>
  <c r="E258" i="21"/>
  <c r="G257" i="21"/>
  <c r="K61" i="21"/>
  <c r="M60" i="21"/>
  <c r="L225" i="21"/>
  <c r="N224" i="21"/>
  <c r="F258" i="21"/>
  <c r="H257" i="21"/>
  <c r="O340" i="21"/>
  <c r="Q339" i="21"/>
  <c r="F176" i="21"/>
  <c r="H175" i="21"/>
  <c r="J338" i="21"/>
  <c r="K338" i="21" s="1"/>
  <c r="I338" i="21"/>
  <c r="K225" i="21"/>
  <c r="M224" i="21"/>
  <c r="N340" i="21"/>
  <c r="P339" i="21"/>
  <c r="O258" i="21"/>
  <c r="Q257" i="21"/>
  <c r="V61" i="21"/>
  <c r="X60" i="21"/>
  <c r="U225" i="21"/>
  <c r="W224" i="21"/>
  <c r="S92" i="21"/>
  <c r="T92" i="21" s="1"/>
  <c r="R92" i="21"/>
  <c r="J92" i="21"/>
  <c r="K92" i="21" s="1"/>
  <c r="I92" i="21"/>
  <c r="S174" i="21"/>
  <c r="T174" i="21" s="1"/>
  <c r="R174" i="21"/>
  <c r="E94" i="21"/>
  <c r="G93" i="21"/>
  <c r="E176" i="21"/>
  <c r="G175" i="21"/>
  <c r="L307" i="21"/>
  <c r="N306" i="21"/>
  <c r="F340" i="21"/>
  <c r="H339" i="21"/>
  <c r="V143" i="21"/>
  <c r="X142" i="21"/>
  <c r="U143" i="21"/>
  <c r="W142" i="21"/>
  <c r="S338" i="21"/>
  <c r="T338" i="21" s="1"/>
  <c r="R338" i="21"/>
  <c r="L61" i="21"/>
  <c r="N60" i="21"/>
  <c r="O94" i="21"/>
  <c r="Q93" i="21"/>
  <c r="V307" i="21"/>
  <c r="X306" i="21"/>
  <c r="N94" i="21"/>
  <c r="P93" i="21"/>
  <c r="F94" i="21"/>
  <c r="H93" i="21"/>
  <c r="O176" i="21"/>
  <c r="Q175" i="21"/>
  <c r="B145" i="21"/>
  <c r="B63" i="21"/>
  <c r="B227" i="21"/>
  <c r="B309" i="21"/>
  <c r="A91" i="11"/>
  <c r="A13" i="11"/>
  <c r="A9" i="11"/>
  <c r="A31" i="11"/>
  <c r="A32" i="11" s="1"/>
  <c r="A33" i="11" s="1"/>
  <c r="A34" i="11" s="1"/>
  <c r="A35" i="11" s="1"/>
  <c r="A36" i="11" s="1"/>
  <c r="A12" i="11"/>
  <c r="A8" i="11"/>
  <c r="A11" i="11"/>
  <c r="A14" i="11"/>
  <c r="A38" i="11"/>
  <c r="A39" i="11"/>
  <c r="A40" i="11" s="1"/>
  <c r="A41" i="11" s="1"/>
  <c r="A42" i="11" s="1"/>
  <c r="A43" i="11" s="1"/>
  <c r="A15" i="11"/>
  <c r="A7" i="11"/>
  <c r="A10" i="11"/>
  <c r="U338" i="21" l="1"/>
  <c r="U256" i="21"/>
  <c r="U92" i="21"/>
  <c r="U174" i="21"/>
  <c r="Y306" i="21"/>
  <c r="Y224" i="21"/>
  <c r="Z224" i="21" s="1"/>
  <c r="Y142" i="21"/>
  <c r="Y60" i="21"/>
  <c r="Z60" i="21" s="1"/>
  <c r="Z141" i="21"/>
  <c r="L308" i="21"/>
  <c r="N307" i="21"/>
  <c r="S257" i="21"/>
  <c r="T257" i="21" s="1"/>
  <c r="R257" i="21"/>
  <c r="U308" i="21"/>
  <c r="W307" i="21"/>
  <c r="S175" i="21"/>
  <c r="T175" i="21" s="1"/>
  <c r="R175" i="21"/>
  <c r="S93" i="21"/>
  <c r="T93" i="21" s="1"/>
  <c r="R93" i="21"/>
  <c r="J339" i="21"/>
  <c r="K339" i="21" s="1"/>
  <c r="I339" i="21"/>
  <c r="U226" i="21"/>
  <c r="W225" i="21"/>
  <c r="O259" i="21"/>
  <c r="Q258" i="21"/>
  <c r="K226" i="21"/>
  <c r="M225" i="21"/>
  <c r="F177" i="21"/>
  <c r="H176" i="21"/>
  <c r="F259" i="21"/>
  <c r="H258" i="21"/>
  <c r="K62" i="21"/>
  <c r="M61" i="21"/>
  <c r="U62" i="21"/>
  <c r="W61" i="21"/>
  <c r="V308" i="21"/>
  <c r="X307" i="21"/>
  <c r="L62" i="21"/>
  <c r="N61" i="21"/>
  <c r="V144" i="21"/>
  <c r="X143" i="21"/>
  <c r="E95" i="21"/>
  <c r="G94" i="21"/>
  <c r="J175" i="21"/>
  <c r="K175" i="21" s="1"/>
  <c r="I175" i="21"/>
  <c r="N177" i="21"/>
  <c r="P176" i="21"/>
  <c r="O177" i="21"/>
  <c r="Q176" i="21"/>
  <c r="N95" i="21"/>
  <c r="P94" i="21"/>
  <c r="O95" i="21"/>
  <c r="Q94" i="21"/>
  <c r="U144" i="21"/>
  <c r="W143" i="21"/>
  <c r="F341" i="21"/>
  <c r="H340" i="21"/>
  <c r="E177" i="21"/>
  <c r="G176" i="21"/>
  <c r="S339" i="21"/>
  <c r="T339" i="21" s="1"/>
  <c r="R339" i="21"/>
  <c r="N259" i="21"/>
  <c r="P258" i="21"/>
  <c r="V226" i="21"/>
  <c r="X225" i="21"/>
  <c r="K308" i="21"/>
  <c r="M307" i="21"/>
  <c r="F95" i="21"/>
  <c r="H94" i="21"/>
  <c r="J257" i="21"/>
  <c r="K257" i="21" s="1"/>
  <c r="I257" i="21"/>
  <c r="E341" i="21"/>
  <c r="G340" i="21"/>
  <c r="J93" i="21"/>
  <c r="K93" i="21" s="1"/>
  <c r="I93" i="21"/>
  <c r="V62" i="21"/>
  <c r="X61" i="21"/>
  <c r="N341" i="21"/>
  <c r="P340" i="21"/>
  <c r="O341" i="21"/>
  <c r="Q340" i="21"/>
  <c r="L226" i="21"/>
  <c r="N225" i="21"/>
  <c r="E259" i="21"/>
  <c r="G258" i="21"/>
  <c r="K144" i="21"/>
  <c r="M143" i="21"/>
  <c r="L144" i="21"/>
  <c r="N143" i="21"/>
  <c r="B310" i="21"/>
  <c r="B228" i="21"/>
  <c r="B64" i="21"/>
  <c r="B146" i="21"/>
  <c r="A134" i="11"/>
  <c r="A4" i="26"/>
  <c r="U257" i="21" l="1"/>
  <c r="U339" i="21"/>
  <c r="U175" i="21"/>
  <c r="U93" i="21"/>
  <c r="Y307" i="21"/>
  <c r="Y225" i="21"/>
  <c r="Z225" i="21" s="1"/>
  <c r="Y143" i="21"/>
  <c r="Y61" i="21"/>
  <c r="Z142" i="21"/>
  <c r="Z306" i="21"/>
  <c r="K145" i="21"/>
  <c r="M144" i="21"/>
  <c r="L227" i="21"/>
  <c r="N226" i="21"/>
  <c r="N342" i="21"/>
  <c r="P341" i="21"/>
  <c r="E342" i="21"/>
  <c r="G341" i="21"/>
  <c r="F96" i="21"/>
  <c r="H95" i="21"/>
  <c r="V227" i="21"/>
  <c r="X226" i="21"/>
  <c r="E178" i="21"/>
  <c r="G177" i="21"/>
  <c r="U145" i="21"/>
  <c r="W144" i="21"/>
  <c r="N96" i="21"/>
  <c r="P95" i="21"/>
  <c r="N178" i="21"/>
  <c r="P177" i="21"/>
  <c r="E96" i="21"/>
  <c r="G95" i="21"/>
  <c r="L63" i="21"/>
  <c r="N62" i="21"/>
  <c r="K63" i="21"/>
  <c r="M62" i="21"/>
  <c r="F178" i="21"/>
  <c r="H177" i="21"/>
  <c r="O260" i="21"/>
  <c r="Q259" i="21"/>
  <c r="S258" i="21"/>
  <c r="T258" i="21" s="1"/>
  <c r="R258" i="21"/>
  <c r="J340" i="21"/>
  <c r="K340" i="21" s="1"/>
  <c r="I340" i="21"/>
  <c r="S94" i="21"/>
  <c r="T94" i="21" s="1"/>
  <c r="R94" i="21"/>
  <c r="S176" i="21"/>
  <c r="T176" i="21" s="1"/>
  <c r="R176" i="21"/>
  <c r="J258" i="21"/>
  <c r="K258" i="21" s="1"/>
  <c r="I258" i="21"/>
  <c r="J94" i="21"/>
  <c r="K94" i="21" s="1"/>
  <c r="I94" i="21"/>
  <c r="J176" i="21"/>
  <c r="K176" i="21" s="1"/>
  <c r="I176" i="21"/>
  <c r="L145" i="21"/>
  <c r="N144" i="21"/>
  <c r="S340" i="21"/>
  <c r="T340" i="21" s="1"/>
  <c r="R340" i="21"/>
  <c r="E260" i="21"/>
  <c r="G259" i="21"/>
  <c r="O342" i="21"/>
  <c r="Q341" i="21"/>
  <c r="V63" i="21"/>
  <c r="X62" i="21"/>
  <c r="K309" i="21"/>
  <c r="M308" i="21"/>
  <c r="N260" i="21"/>
  <c r="P259" i="21"/>
  <c r="F342" i="21"/>
  <c r="H341" i="21"/>
  <c r="O96" i="21"/>
  <c r="Q95" i="21"/>
  <c r="O178" i="21"/>
  <c r="Q177" i="21"/>
  <c r="V145" i="21"/>
  <c r="X144" i="21"/>
  <c r="V309" i="21"/>
  <c r="X308" i="21"/>
  <c r="U63" i="21"/>
  <c r="W62" i="21"/>
  <c r="F260" i="21"/>
  <c r="H259" i="21"/>
  <c r="K227" i="21"/>
  <c r="M226" i="21"/>
  <c r="U227" i="21"/>
  <c r="W226" i="21"/>
  <c r="U309" i="21"/>
  <c r="W308" i="21"/>
  <c r="L309" i="21"/>
  <c r="N308" i="21"/>
  <c r="B147" i="21"/>
  <c r="B65" i="21"/>
  <c r="B229" i="21"/>
  <c r="B311" i="21"/>
  <c r="E101" i="26"/>
  <c r="E144" i="27"/>
  <c r="D159" i="27"/>
  <c r="D158" i="27"/>
  <c r="D157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E144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E144" i="11"/>
  <c r="D138" i="11"/>
  <c r="D137" i="11"/>
  <c r="D136" i="11"/>
  <c r="D135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95" i="11"/>
  <c r="D94" i="11"/>
  <c r="D93" i="11"/>
  <c r="D92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2" i="11"/>
  <c r="D51" i="11"/>
  <c r="D50" i="11"/>
  <c r="D49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9" i="11"/>
  <c r="D8" i="11"/>
  <c r="D7" i="11"/>
  <c r="D6" i="11"/>
  <c r="U94" i="21" l="1"/>
  <c r="U340" i="21"/>
  <c r="U176" i="21"/>
  <c r="U258" i="21"/>
  <c r="Y308" i="21"/>
  <c r="Z308" i="21" s="1"/>
  <c r="Y226" i="21"/>
  <c r="Z226" i="21" s="1"/>
  <c r="Y144" i="21"/>
  <c r="Z144" i="21" s="1"/>
  <c r="Y62" i="21"/>
  <c r="Z62" i="21" s="1"/>
  <c r="Z143" i="21"/>
  <c r="Z307" i="21"/>
  <c r="Z61" i="21"/>
  <c r="F179" i="21"/>
  <c r="H178" i="21"/>
  <c r="L64" i="21"/>
  <c r="N63" i="21"/>
  <c r="N179" i="21"/>
  <c r="P178" i="21"/>
  <c r="U146" i="21"/>
  <c r="W145" i="21"/>
  <c r="V228" i="21"/>
  <c r="X227" i="21"/>
  <c r="E343" i="21"/>
  <c r="G342" i="21"/>
  <c r="L228" i="21"/>
  <c r="N227" i="21"/>
  <c r="L310" i="21"/>
  <c r="N309" i="21"/>
  <c r="U228" i="21"/>
  <c r="W227" i="21"/>
  <c r="F261" i="21"/>
  <c r="H260" i="21"/>
  <c r="V310" i="21"/>
  <c r="X309" i="21"/>
  <c r="O179" i="21"/>
  <c r="Q178" i="21"/>
  <c r="F343" i="21"/>
  <c r="H342" i="21"/>
  <c r="K310" i="21"/>
  <c r="M309" i="21"/>
  <c r="O343" i="21"/>
  <c r="Q342" i="21"/>
  <c r="S259" i="21"/>
  <c r="T259" i="21" s="1"/>
  <c r="R259" i="21"/>
  <c r="J95" i="21"/>
  <c r="K95" i="21" s="1"/>
  <c r="I95" i="21"/>
  <c r="J341" i="21"/>
  <c r="K341" i="21" s="1"/>
  <c r="I341" i="21"/>
  <c r="S341" i="21"/>
  <c r="T341" i="21" s="1"/>
  <c r="R341" i="21"/>
  <c r="S95" i="21"/>
  <c r="T95" i="21" s="1"/>
  <c r="R95" i="21"/>
  <c r="O261" i="21"/>
  <c r="Q260" i="21"/>
  <c r="K64" i="21"/>
  <c r="M63" i="21"/>
  <c r="E97" i="21"/>
  <c r="G96" i="21"/>
  <c r="N97" i="21"/>
  <c r="P96" i="21"/>
  <c r="E179" i="21"/>
  <c r="G178" i="21"/>
  <c r="F97" i="21"/>
  <c r="H96" i="21"/>
  <c r="N343" i="21"/>
  <c r="P342" i="21"/>
  <c r="K146" i="21"/>
  <c r="M145" i="21"/>
  <c r="J259" i="21"/>
  <c r="K259" i="21" s="1"/>
  <c r="I259" i="21"/>
  <c r="S177" i="21"/>
  <c r="T177" i="21" s="1"/>
  <c r="R177" i="21"/>
  <c r="U310" i="21"/>
  <c r="W309" i="21"/>
  <c r="K228" i="21"/>
  <c r="M227" i="21"/>
  <c r="U64" i="21"/>
  <c r="W63" i="21"/>
  <c r="V146" i="21"/>
  <c r="X145" i="21"/>
  <c r="O97" i="21"/>
  <c r="Q96" i="21"/>
  <c r="N261" i="21"/>
  <c r="P260" i="21"/>
  <c r="V64" i="21"/>
  <c r="X63" i="21"/>
  <c r="E261" i="21"/>
  <c r="G260" i="21"/>
  <c r="L146" i="21"/>
  <c r="N145" i="21"/>
  <c r="J177" i="21"/>
  <c r="K177" i="21" s="1"/>
  <c r="I177" i="21"/>
  <c r="B312" i="21"/>
  <c r="B66" i="21"/>
  <c r="B230" i="21"/>
  <c r="B148" i="21"/>
  <c r="E101" i="27"/>
  <c r="E101" i="11"/>
  <c r="U177" i="21" l="1"/>
  <c r="U341" i="21"/>
  <c r="U259" i="21"/>
  <c r="U95" i="21"/>
  <c r="Y309" i="21"/>
  <c r="Y227" i="21"/>
  <c r="Y145" i="21"/>
  <c r="Y63" i="21"/>
  <c r="Z63" i="21" s="1"/>
  <c r="Z309" i="21"/>
  <c r="Z227" i="21"/>
  <c r="V65" i="21"/>
  <c r="X64" i="21"/>
  <c r="O98" i="21"/>
  <c r="Q97" i="21"/>
  <c r="U65" i="21"/>
  <c r="W64" i="21"/>
  <c r="U311" i="21"/>
  <c r="W310" i="21"/>
  <c r="S260" i="21"/>
  <c r="T260" i="21" s="1"/>
  <c r="R260" i="21"/>
  <c r="E180" i="21"/>
  <c r="G179" i="21"/>
  <c r="E98" i="21"/>
  <c r="G97" i="21"/>
  <c r="K311" i="21"/>
  <c r="M310" i="21"/>
  <c r="O180" i="21"/>
  <c r="Q179" i="21"/>
  <c r="F262" i="21"/>
  <c r="H261" i="21"/>
  <c r="L311" i="21"/>
  <c r="N310" i="21"/>
  <c r="E344" i="21"/>
  <c r="G343" i="21"/>
  <c r="U147" i="21"/>
  <c r="W146" i="21"/>
  <c r="L65" i="21"/>
  <c r="N64" i="21"/>
  <c r="L147" i="21"/>
  <c r="N146" i="21"/>
  <c r="J260" i="21"/>
  <c r="K260" i="21" s="1"/>
  <c r="I260" i="21"/>
  <c r="N344" i="21"/>
  <c r="P343" i="21"/>
  <c r="V147" i="21"/>
  <c r="X146" i="21"/>
  <c r="S342" i="21"/>
  <c r="T342" i="21" s="1"/>
  <c r="R342" i="21"/>
  <c r="J342" i="21"/>
  <c r="K342" i="21" s="1"/>
  <c r="I342" i="21"/>
  <c r="J178" i="21"/>
  <c r="K178" i="21" s="1"/>
  <c r="I178" i="21"/>
  <c r="S178" i="21"/>
  <c r="T178" i="21" s="1"/>
  <c r="R178" i="21"/>
  <c r="O262" i="21"/>
  <c r="Q261" i="21"/>
  <c r="E262" i="21"/>
  <c r="G261" i="21"/>
  <c r="N262" i="21"/>
  <c r="P261" i="21"/>
  <c r="K229" i="21"/>
  <c r="M228" i="21"/>
  <c r="J96" i="21"/>
  <c r="K96" i="21" s="1"/>
  <c r="I96" i="21"/>
  <c r="S96" i="21"/>
  <c r="T96" i="21" s="1"/>
  <c r="R96" i="21"/>
  <c r="K147" i="21"/>
  <c r="M146" i="21"/>
  <c r="F98" i="21"/>
  <c r="H97" i="21"/>
  <c r="N98" i="21"/>
  <c r="P97" i="21"/>
  <c r="K65" i="21"/>
  <c r="M64" i="21"/>
  <c r="O344" i="21"/>
  <c r="Q343" i="21"/>
  <c r="F344" i="21"/>
  <c r="H343" i="21"/>
  <c r="V311" i="21"/>
  <c r="X310" i="21"/>
  <c r="U229" i="21"/>
  <c r="W228" i="21"/>
  <c r="L229" i="21"/>
  <c r="N228" i="21"/>
  <c r="V229" i="21"/>
  <c r="X228" i="21"/>
  <c r="N180" i="21"/>
  <c r="P179" i="21"/>
  <c r="F180" i="21"/>
  <c r="H179" i="21"/>
  <c r="H152" i="27"/>
  <c r="G152" i="27"/>
  <c r="H153" i="27"/>
  <c r="G153" i="27"/>
  <c r="H151" i="27"/>
  <c r="G151" i="27"/>
  <c r="G144" i="27"/>
  <c r="F144" i="27"/>
  <c r="F144" i="26"/>
  <c r="F144" i="11"/>
  <c r="D171" i="11" s="1"/>
  <c r="H65" i="27"/>
  <c r="G65" i="27"/>
  <c r="H69" i="27"/>
  <c r="G69" i="27"/>
  <c r="G73" i="27"/>
  <c r="H73" i="27"/>
  <c r="H110" i="27"/>
  <c r="G110" i="27"/>
  <c r="H114" i="27"/>
  <c r="G114" i="27"/>
  <c r="G24" i="27"/>
  <c r="H24" i="27"/>
  <c r="G28" i="27"/>
  <c r="H28" i="27"/>
  <c r="H159" i="27"/>
  <c r="G159" i="27"/>
  <c r="H157" i="27"/>
  <c r="G157" i="27"/>
  <c r="H154" i="27"/>
  <c r="G154" i="27"/>
  <c r="H155" i="27"/>
  <c r="G155" i="27"/>
  <c r="G66" i="27"/>
  <c r="H66" i="27"/>
  <c r="G70" i="27"/>
  <c r="H70" i="27"/>
  <c r="E58" i="27"/>
  <c r="E58" i="11"/>
  <c r="E58" i="26"/>
  <c r="H111" i="27"/>
  <c r="G111" i="27"/>
  <c r="G115" i="27"/>
  <c r="H115" i="27"/>
  <c r="G25" i="27"/>
  <c r="H25" i="27"/>
  <c r="H29" i="27"/>
  <c r="G29" i="27"/>
  <c r="H158" i="27"/>
  <c r="G158" i="27"/>
  <c r="H67" i="27"/>
  <c r="G67" i="27"/>
  <c r="H71" i="27"/>
  <c r="G71" i="27"/>
  <c r="G108" i="27"/>
  <c r="H108" i="27"/>
  <c r="H112" i="27"/>
  <c r="G112" i="27"/>
  <c r="H116" i="27"/>
  <c r="G116" i="27"/>
  <c r="G26" i="27"/>
  <c r="H26" i="27"/>
  <c r="H30" i="27"/>
  <c r="G30" i="27"/>
  <c r="H156" i="27"/>
  <c r="G156" i="27"/>
  <c r="G68" i="27"/>
  <c r="H68" i="27"/>
  <c r="H72" i="27"/>
  <c r="G72" i="27"/>
  <c r="G101" i="27"/>
  <c r="F101" i="27"/>
  <c r="F101" i="26"/>
  <c r="F101" i="11"/>
  <c r="D128" i="11" s="1"/>
  <c r="H109" i="27"/>
  <c r="G109" i="27"/>
  <c r="H113" i="27"/>
  <c r="G113" i="27"/>
  <c r="H23" i="27"/>
  <c r="G23" i="27"/>
  <c r="H27" i="27"/>
  <c r="G27" i="27"/>
  <c r="D123" i="26"/>
  <c r="U96" i="21" l="1"/>
  <c r="U178" i="21"/>
  <c r="U342" i="21"/>
  <c r="U260" i="21"/>
  <c r="Y310" i="21"/>
  <c r="Z310" i="21" s="1"/>
  <c r="Y228" i="21"/>
  <c r="Y146" i="21"/>
  <c r="Y64" i="21"/>
  <c r="Z64" i="21" s="1"/>
  <c r="Z145" i="21"/>
  <c r="L230" i="21"/>
  <c r="N230" i="21" s="1"/>
  <c r="N229" i="21"/>
  <c r="N99" i="21"/>
  <c r="P99" i="21" s="1"/>
  <c r="P98" i="21"/>
  <c r="J179" i="21"/>
  <c r="K179" i="21" s="1"/>
  <c r="I179" i="21"/>
  <c r="J343" i="21"/>
  <c r="K343" i="21" s="1"/>
  <c r="I343" i="21"/>
  <c r="I97" i="21"/>
  <c r="J97" i="21"/>
  <c r="K97" i="21" s="1"/>
  <c r="L66" i="21"/>
  <c r="N66" i="21" s="1"/>
  <c r="N65" i="21"/>
  <c r="E345" i="21"/>
  <c r="G345" i="21" s="1"/>
  <c r="G344" i="21"/>
  <c r="F263" i="21"/>
  <c r="H263" i="21" s="1"/>
  <c r="J263" i="21" s="1"/>
  <c r="K263" i="21" s="1"/>
  <c r="H262" i="21"/>
  <c r="K312" i="21"/>
  <c r="M312" i="21" s="1"/>
  <c r="M311" i="21"/>
  <c r="E181" i="21"/>
  <c r="G181" i="21" s="1"/>
  <c r="G180" i="21"/>
  <c r="U312" i="21"/>
  <c r="W312" i="21" s="1"/>
  <c r="W311" i="21"/>
  <c r="O99" i="21"/>
  <c r="Q99" i="21" s="1"/>
  <c r="S99" i="21" s="1"/>
  <c r="T99" i="21" s="1"/>
  <c r="Q98" i="21"/>
  <c r="N181" i="21"/>
  <c r="P181" i="21" s="1"/>
  <c r="P180" i="21"/>
  <c r="V312" i="21"/>
  <c r="X312" i="21" s="1"/>
  <c r="X311" i="21"/>
  <c r="K148" i="21"/>
  <c r="M148" i="21" s="1"/>
  <c r="M147" i="21"/>
  <c r="J261" i="21"/>
  <c r="K261" i="21" s="1"/>
  <c r="I261" i="21"/>
  <c r="S97" i="21"/>
  <c r="T97" i="21" s="1"/>
  <c r="R97" i="21"/>
  <c r="F181" i="21"/>
  <c r="H181" i="21" s="1"/>
  <c r="J181" i="21" s="1"/>
  <c r="K181" i="21" s="1"/>
  <c r="H180" i="21"/>
  <c r="V230" i="21"/>
  <c r="X230" i="21" s="1"/>
  <c r="X229" i="21"/>
  <c r="U230" i="21"/>
  <c r="W230" i="21" s="1"/>
  <c r="W229" i="21"/>
  <c r="F345" i="21"/>
  <c r="H345" i="21" s="1"/>
  <c r="J345" i="21" s="1"/>
  <c r="K345" i="21" s="1"/>
  <c r="H344" i="21"/>
  <c r="K66" i="21"/>
  <c r="M66" i="21" s="1"/>
  <c r="M65" i="21"/>
  <c r="F99" i="21"/>
  <c r="H99" i="21" s="1"/>
  <c r="J99" i="21" s="1"/>
  <c r="K99" i="21" s="1"/>
  <c r="H98" i="21"/>
  <c r="K230" i="21"/>
  <c r="M230" i="21" s="1"/>
  <c r="M229" i="21"/>
  <c r="E263" i="21"/>
  <c r="G263" i="21" s="1"/>
  <c r="G262" i="21"/>
  <c r="N345" i="21"/>
  <c r="P345" i="21" s="1"/>
  <c r="P344" i="21"/>
  <c r="S179" i="21"/>
  <c r="T179" i="21" s="1"/>
  <c r="R179" i="21"/>
  <c r="O345" i="21"/>
  <c r="Q345" i="21" s="1"/>
  <c r="S345" i="21" s="1"/>
  <c r="T345" i="21" s="1"/>
  <c r="Q344" i="21"/>
  <c r="N263" i="21"/>
  <c r="P263" i="21" s="1"/>
  <c r="P262" i="21"/>
  <c r="O263" i="21"/>
  <c r="Q263" i="21" s="1"/>
  <c r="S263" i="21" s="1"/>
  <c r="T263" i="21" s="1"/>
  <c r="Q262" i="21"/>
  <c r="V148" i="21"/>
  <c r="X148" i="21" s="1"/>
  <c r="X147" i="21"/>
  <c r="S343" i="21"/>
  <c r="T343" i="21" s="1"/>
  <c r="R343" i="21"/>
  <c r="S261" i="21"/>
  <c r="T261" i="21" s="1"/>
  <c r="R261" i="21"/>
  <c r="L148" i="21"/>
  <c r="N148" i="21" s="1"/>
  <c r="N147" i="21"/>
  <c r="U148" i="21"/>
  <c r="W148" i="21" s="1"/>
  <c r="W147" i="21"/>
  <c r="L312" i="21"/>
  <c r="N312" i="21" s="1"/>
  <c r="N311" i="21"/>
  <c r="O181" i="21"/>
  <c r="Q181" i="21" s="1"/>
  <c r="S181" i="21" s="1"/>
  <c r="T181" i="21" s="1"/>
  <c r="Q180" i="21"/>
  <c r="E99" i="21"/>
  <c r="G99" i="21" s="1"/>
  <c r="G98" i="21"/>
  <c r="U66" i="21"/>
  <c r="W66" i="21" s="1"/>
  <c r="W65" i="21"/>
  <c r="V66" i="21"/>
  <c r="X66" i="21" s="1"/>
  <c r="X65" i="21"/>
  <c r="F27" i="27"/>
  <c r="F27" i="11"/>
  <c r="F27" i="26"/>
  <c r="E27" i="11"/>
  <c r="E27" i="27"/>
  <c r="E27" i="26"/>
  <c r="H23" i="26"/>
  <c r="H23" i="11"/>
  <c r="F23" i="27"/>
  <c r="F23" i="26"/>
  <c r="F23" i="11"/>
  <c r="G23" i="26"/>
  <c r="G23" i="11"/>
  <c r="G113" i="26"/>
  <c r="G113" i="11"/>
  <c r="H113" i="11"/>
  <c r="H113" i="26"/>
  <c r="G109" i="26"/>
  <c r="G109" i="11"/>
  <c r="E72" i="27"/>
  <c r="E72" i="26"/>
  <c r="E72" i="11"/>
  <c r="G72" i="11"/>
  <c r="G72" i="26"/>
  <c r="F68" i="27"/>
  <c r="F68" i="11"/>
  <c r="F68" i="26"/>
  <c r="F113" i="27"/>
  <c r="F113" i="26"/>
  <c r="F113" i="11"/>
  <c r="E113" i="27"/>
  <c r="E113" i="11"/>
  <c r="E113" i="26"/>
  <c r="F109" i="27"/>
  <c r="F109" i="26"/>
  <c r="F109" i="11"/>
  <c r="G156" i="26"/>
  <c r="G156" i="11"/>
  <c r="E23" i="27"/>
  <c r="E23" i="26"/>
  <c r="E23" i="11"/>
  <c r="G27" i="26"/>
  <c r="G27" i="11"/>
  <c r="H27" i="26"/>
  <c r="H27" i="11"/>
  <c r="H72" i="26"/>
  <c r="H72" i="11"/>
  <c r="F30" i="27"/>
  <c r="F30" i="11"/>
  <c r="F30" i="26"/>
  <c r="E26" i="27"/>
  <c r="E26" i="26"/>
  <c r="E26" i="11"/>
  <c r="H116" i="26"/>
  <c r="H116" i="11"/>
  <c r="E112" i="27"/>
  <c r="E112" i="11"/>
  <c r="E112" i="26"/>
  <c r="H112" i="26"/>
  <c r="H112" i="11"/>
  <c r="F108" i="27"/>
  <c r="F108" i="26"/>
  <c r="F108" i="11"/>
  <c r="F71" i="27"/>
  <c r="F71" i="11"/>
  <c r="F71" i="26"/>
  <c r="F67" i="27"/>
  <c r="F67" i="26"/>
  <c r="F67" i="11"/>
  <c r="G67" i="26"/>
  <c r="G67" i="11"/>
  <c r="G158" i="26"/>
  <c r="G158" i="11"/>
  <c r="H158" i="26"/>
  <c r="H158" i="11"/>
  <c r="E158" i="27"/>
  <c r="E158" i="26"/>
  <c r="E158" i="11"/>
  <c r="F29" i="27"/>
  <c r="F29" i="26"/>
  <c r="F29" i="11"/>
  <c r="H25" i="11"/>
  <c r="H25" i="26"/>
  <c r="E25" i="27"/>
  <c r="E25" i="26"/>
  <c r="E25" i="11"/>
  <c r="G111" i="11"/>
  <c r="G111" i="26"/>
  <c r="G66" i="26"/>
  <c r="G66" i="11"/>
  <c r="H155" i="26"/>
  <c r="H155" i="11"/>
  <c r="H154" i="26"/>
  <c r="H154" i="11"/>
  <c r="F24" i="27"/>
  <c r="F24" i="26"/>
  <c r="F24" i="11"/>
  <c r="G110" i="11"/>
  <c r="G110" i="26"/>
  <c r="F69" i="27"/>
  <c r="F69" i="11"/>
  <c r="F69" i="26"/>
  <c r="G69" i="26"/>
  <c r="G69" i="11"/>
  <c r="E69" i="27"/>
  <c r="E69" i="11"/>
  <c r="E69" i="26"/>
  <c r="E65" i="27"/>
  <c r="E65" i="26"/>
  <c r="E65" i="11"/>
  <c r="G151" i="26"/>
  <c r="G151" i="11"/>
  <c r="E109" i="27"/>
  <c r="E109" i="11"/>
  <c r="E109" i="26"/>
  <c r="H109" i="11"/>
  <c r="H109" i="26"/>
  <c r="F72" i="27"/>
  <c r="F72" i="26"/>
  <c r="F72" i="11"/>
  <c r="H68" i="26"/>
  <c r="H68" i="11"/>
  <c r="E68" i="11"/>
  <c r="E68" i="26"/>
  <c r="E68" i="27"/>
  <c r="G30" i="26"/>
  <c r="G30" i="11"/>
  <c r="H26" i="26"/>
  <c r="H26" i="11"/>
  <c r="G26" i="26"/>
  <c r="G26" i="11"/>
  <c r="E116" i="27"/>
  <c r="E116" i="11"/>
  <c r="E116" i="26"/>
  <c r="G112" i="26"/>
  <c r="G112" i="11"/>
  <c r="H108" i="26"/>
  <c r="H108" i="11"/>
  <c r="E108" i="27"/>
  <c r="E108" i="11"/>
  <c r="E108" i="26"/>
  <c r="H71" i="11"/>
  <c r="H71" i="26"/>
  <c r="E71" i="27"/>
  <c r="E71" i="26"/>
  <c r="E71" i="11"/>
  <c r="F158" i="27"/>
  <c r="F158" i="26"/>
  <c r="F158" i="11"/>
  <c r="G25" i="26"/>
  <c r="G25" i="11"/>
  <c r="F25" i="26"/>
  <c r="F25" i="27"/>
  <c r="F25" i="11"/>
  <c r="H115" i="26"/>
  <c r="H115" i="11"/>
  <c r="H111" i="26"/>
  <c r="H111" i="11"/>
  <c r="H66" i="26"/>
  <c r="H66" i="11"/>
  <c r="E66" i="27"/>
  <c r="E66" i="11"/>
  <c r="E66" i="26"/>
  <c r="F66" i="27"/>
  <c r="F66" i="11"/>
  <c r="F66" i="26"/>
  <c r="F155" i="27"/>
  <c r="F155" i="26"/>
  <c r="F155" i="11"/>
  <c r="G155" i="26"/>
  <c r="G155" i="11"/>
  <c r="G154" i="26"/>
  <c r="G154" i="11"/>
  <c r="G159" i="26"/>
  <c r="G159" i="11"/>
  <c r="H159" i="26"/>
  <c r="H159" i="11"/>
  <c r="E159" i="27"/>
  <c r="E159" i="26"/>
  <c r="E159" i="11"/>
  <c r="H28" i="11"/>
  <c r="H28" i="26"/>
  <c r="F28" i="26"/>
  <c r="F28" i="11"/>
  <c r="F28" i="27"/>
  <c r="G28" i="26"/>
  <c r="G28" i="11"/>
  <c r="E24" i="27"/>
  <c r="E24" i="11"/>
  <c r="E24" i="26"/>
  <c r="F114" i="27"/>
  <c r="F114" i="26"/>
  <c r="F114" i="11"/>
  <c r="E110" i="27"/>
  <c r="E110" i="26"/>
  <c r="E110" i="11"/>
  <c r="H65" i="11"/>
  <c r="H65" i="26"/>
  <c r="F151" i="27"/>
  <c r="F151" i="26"/>
  <c r="F151" i="11"/>
  <c r="H153" i="26"/>
  <c r="H153" i="11"/>
  <c r="E152" i="27"/>
  <c r="E152" i="26"/>
  <c r="E152" i="11"/>
  <c r="F152" i="27"/>
  <c r="F152" i="26"/>
  <c r="F152" i="11"/>
  <c r="E30" i="27"/>
  <c r="E30" i="26"/>
  <c r="E30" i="11"/>
  <c r="F26" i="27"/>
  <c r="F26" i="26"/>
  <c r="F26" i="11"/>
  <c r="F116" i="27"/>
  <c r="F116" i="11"/>
  <c r="F116" i="26"/>
  <c r="F112" i="27"/>
  <c r="F112" i="26"/>
  <c r="F112" i="11"/>
  <c r="G108" i="26"/>
  <c r="G108" i="11"/>
  <c r="G101" i="26"/>
  <c r="G101" i="11"/>
  <c r="E115" i="27"/>
  <c r="E115" i="26"/>
  <c r="E115" i="11"/>
  <c r="F115" i="27"/>
  <c r="F115" i="11"/>
  <c r="F115" i="26"/>
  <c r="F111" i="27"/>
  <c r="F111" i="11"/>
  <c r="F111" i="26"/>
  <c r="H70" i="26"/>
  <c r="H70" i="11"/>
  <c r="G70" i="11"/>
  <c r="G70" i="26"/>
  <c r="E154" i="27"/>
  <c r="E154" i="11"/>
  <c r="E154" i="26"/>
  <c r="F154" i="27"/>
  <c r="F154" i="26"/>
  <c r="F154" i="11"/>
  <c r="H157" i="26"/>
  <c r="H157" i="11"/>
  <c r="F159" i="27"/>
  <c r="F159" i="26"/>
  <c r="F159" i="11"/>
  <c r="E28" i="27"/>
  <c r="E28" i="26"/>
  <c r="E28" i="11"/>
  <c r="H24" i="26"/>
  <c r="H24" i="11"/>
  <c r="G114" i="11"/>
  <c r="G114" i="26"/>
  <c r="H69" i="26"/>
  <c r="H69" i="11"/>
  <c r="F65" i="11"/>
  <c r="F65" i="27"/>
  <c r="F65" i="26"/>
  <c r="G65" i="26"/>
  <c r="G65" i="11"/>
  <c r="E151" i="27"/>
  <c r="E151" i="26"/>
  <c r="E151" i="11"/>
  <c r="E153" i="27"/>
  <c r="E153" i="26"/>
  <c r="E153" i="11"/>
  <c r="G153" i="26"/>
  <c r="G153" i="11"/>
  <c r="H152" i="26"/>
  <c r="H152" i="11"/>
  <c r="G68" i="11"/>
  <c r="G68" i="26"/>
  <c r="G144" i="26"/>
  <c r="G144" i="11"/>
  <c r="H156" i="26"/>
  <c r="H156" i="11"/>
  <c r="E156" i="27"/>
  <c r="E156" i="26"/>
  <c r="E156" i="11"/>
  <c r="F156" i="27"/>
  <c r="F156" i="26"/>
  <c r="F156" i="11"/>
  <c r="H30" i="26"/>
  <c r="H30" i="11"/>
  <c r="G116" i="26"/>
  <c r="G116" i="11"/>
  <c r="G71" i="26"/>
  <c r="G71" i="11"/>
  <c r="H67" i="11"/>
  <c r="H67" i="26"/>
  <c r="E67" i="27"/>
  <c r="E67" i="26"/>
  <c r="E67" i="11"/>
  <c r="E29" i="27"/>
  <c r="E29" i="26"/>
  <c r="E29" i="11"/>
  <c r="G29" i="26"/>
  <c r="G29" i="11"/>
  <c r="H29" i="11"/>
  <c r="H29" i="26"/>
  <c r="G115" i="26"/>
  <c r="G115" i="11"/>
  <c r="E111" i="27"/>
  <c r="E111" i="26"/>
  <c r="E111" i="11"/>
  <c r="F70" i="27"/>
  <c r="F70" i="11"/>
  <c r="F70" i="26"/>
  <c r="E70" i="27"/>
  <c r="E70" i="11"/>
  <c r="E70" i="26"/>
  <c r="E155" i="27"/>
  <c r="E155" i="26"/>
  <c r="E155" i="11"/>
  <c r="E157" i="27"/>
  <c r="E157" i="26"/>
  <c r="E157" i="11"/>
  <c r="F157" i="27"/>
  <c r="F157" i="11"/>
  <c r="F157" i="26"/>
  <c r="G157" i="26"/>
  <c r="G157" i="11"/>
  <c r="G24" i="26"/>
  <c r="G24" i="11"/>
  <c r="H114" i="11"/>
  <c r="H114" i="26"/>
  <c r="E114" i="27"/>
  <c r="E114" i="26"/>
  <c r="E114" i="11"/>
  <c r="H110" i="26"/>
  <c r="H110" i="11"/>
  <c r="F110" i="27"/>
  <c r="F110" i="26"/>
  <c r="F110" i="11"/>
  <c r="G58" i="27"/>
  <c r="F58" i="27"/>
  <c r="F58" i="26"/>
  <c r="F58" i="11"/>
  <c r="D85" i="11" s="1"/>
  <c r="E73" i="27"/>
  <c r="E73" i="26"/>
  <c r="E73" i="11"/>
  <c r="F73" i="27"/>
  <c r="F73" i="11"/>
  <c r="F73" i="26"/>
  <c r="H73" i="11"/>
  <c r="H73" i="26"/>
  <c r="G73" i="26"/>
  <c r="G73" i="11"/>
  <c r="H151" i="11"/>
  <c r="H151" i="26"/>
  <c r="F153" i="27"/>
  <c r="F153" i="11"/>
  <c r="F153" i="26"/>
  <c r="G152" i="11"/>
  <c r="G152" i="26"/>
  <c r="U343" i="21" l="1"/>
  <c r="U261" i="21"/>
  <c r="U179" i="21"/>
  <c r="U97" i="21"/>
  <c r="Y311" i="21"/>
  <c r="Z311" i="21" s="1"/>
  <c r="Y312" i="21"/>
  <c r="Z312" i="21" s="1"/>
  <c r="Y230" i="21"/>
  <c r="Z230" i="21" s="1"/>
  <c r="Y229" i="21"/>
  <c r="Z229" i="21" s="1"/>
  <c r="Y147" i="21"/>
  <c r="Y148" i="21"/>
  <c r="Y66" i="21"/>
  <c r="Z66" i="21" s="1"/>
  <c r="Y65" i="21"/>
  <c r="Z65" i="21" s="1"/>
  <c r="Z146" i="21"/>
  <c r="Z228" i="21"/>
  <c r="I181" i="21"/>
  <c r="I345" i="21"/>
  <c r="R345" i="21"/>
  <c r="I99" i="21"/>
  <c r="R263" i="21"/>
  <c r="R181" i="21"/>
  <c r="I263" i="21"/>
  <c r="R99" i="21"/>
  <c r="J180" i="21"/>
  <c r="K180" i="21" s="1"/>
  <c r="I180" i="21"/>
  <c r="S98" i="21"/>
  <c r="T98" i="21" s="1"/>
  <c r="R98" i="21"/>
  <c r="J262" i="21"/>
  <c r="K262" i="21" s="1"/>
  <c r="I262" i="21"/>
  <c r="S180" i="21"/>
  <c r="T180" i="21" s="1"/>
  <c r="R180" i="21"/>
  <c r="S262" i="21"/>
  <c r="T262" i="21" s="1"/>
  <c r="R262" i="21"/>
  <c r="S344" i="21"/>
  <c r="T344" i="21" s="1"/>
  <c r="R344" i="21"/>
  <c r="J98" i="21"/>
  <c r="K98" i="21" s="1"/>
  <c r="I98" i="21"/>
  <c r="J344" i="21"/>
  <c r="K344" i="21" s="1"/>
  <c r="I344" i="21"/>
  <c r="G58" i="26"/>
  <c r="G58" i="11"/>
  <c r="H144" i="26"/>
  <c r="H144" i="11"/>
  <c r="H101" i="26"/>
  <c r="H101" i="11"/>
  <c r="U181" i="21" l="1"/>
  <c r="U345" i="21"/>
  <c r="U344" i="21"/>
  <c r="U262" i="21"/>
  <c r="U180" i="21"/>
  <c r="U263" i="21"/>
  <c r="U98" i="21"/>
  <c r="U99" i="21"/>
  <c r="Z148" i="21"/>
  <c r="Z147" i="21"/>
  <c r="H58" i="26"/>
  <c r="H58" i="11"/>
  <c r="D138" i="27" l="1"/>
  <c r="D137" i="27"/>
  <c r="D136" i="27"/>
  <c r="D135" i="27"/>
  <c r="D95" i="27"/>
  <c r="D94" i="27"/>
  <c r="D93" i="27"/>
  <c r="D92" i="27"/>
  <c r="D52" i="27"/>
  <c r="D51" i="27"/>
  <c r="D50" i="27"/>
  <c r="D49" i="27"/>
  <c r="D9" i="27"/>
  <c r="D8" i="27"/>
  <c r="D7" i="27"/>
  <c r="D6" i="27"/>
  <c r="D138" i="26"/>
  <c r="D137" i="26"/>
  <c r="D136" i="26"/>
  <c r="D135" i="26"/>
  <c r="D95" i="26"/>
  <c r="D94" i="26"/>
  <c r="D93" i="26"/>
  <c r="D92" i="26"/>
  <c r="D52" i="26"/>
  <c r="D51" i="26"/>
  <c r="D50" i="26"/>
  <c r="D49" i="26"/>
  <c r="D9" i="26"/>
  <c r="D8" i="26"/>
  <c r="D7" i="26"/>
  <c r="D6" i="26"/>
  <c r="H148" i="27" l="1"/>
  <c r="H105" i="27"/>
  <c r="H63" i="27" l="1"/>
  <c r="H60" i="27"/>
  <c r="H61" i="27"/>
  <c r="H62" i="27"/>
  <c r="H19" i="27"/>
  <c r="H64" i="27"/>
  <c r="H150" i="27"/>
  <c r="H103" i="27"/>
  <c r="H59" i="27"/>
  <c r="F84" i="11"/>
  <c r="F83" i="11"/>
  <c r="H102" i="27" l="1"/>
  <c r="F127" i="11"/>
  <c r="F126" i="11"/>
  <c r="H146" i="27"/>
  <c r="H18" i="27"/>
  <c r="H20" i="27"/>
  <c r="H16" i="27"/>
  <c r="F41" i="11"/>
  <c r="F40" i="11"/>
  <c r="H21" i="27"/>
  <c r="H106" i="27"/>
  <c r="H17" i="27"/>
  <c r="H107" i="27"/>
  <c r="H104" i="27"/>
  <c r="H147" i="27"/>
  <c r="F170" i="11"/>
  <c r="H145" i="27"/>
  <c r="F169" i="11"/>
  <c r="H149" i="27"/>
  <c r="H22" i="27"/>
  <c r="E63" i="27" l="1"/>
  <c r="E63" i="26"/>
  <c r="E63" i="11"/>
  <c r="E59" i="27"/>
  <c r="E59" i="11"/>
  <c r="E59" i="26"/>
  <c r="E62" i="27"/>
  <c r="E62" i="11"/>
  <c r="E62" i="26"/>
  <c r="E64" i="27"/>
  <c r="E64" i="26"/>
  <c r="E64" i="11"/>
  <c r="E61" i="27"/>
  <c r="E61" i="26"/>
  <c r="E61" i="11"/>
  <c r="E60" i="26"/>
  <c r="E60" i="11"/>
  <c r="E60" i="27"/>
  <c r="G62" i="27" l="1"/>
  <c r="G64" i="27"/>
  <c r="G60" i="27"/>
  <c r="E22" i="26"/>
  <c r="E22" i="27"/>
  <c r="E22" i="11"/>
  <c r="E107" i="27"/>
  <c r="E107" i="26"/>
  <c r="E107" i="11"/>
  <c r="E146" i="27"/>
  <c r="E146" i="11"/>
  <c r="E146" i="26"/>
  <c r="E149" i="27"/>
  <c r="E149" i="26"/>
  <c r="E149" i="11"/>
  <c r="G63" i="27"/>
  <c r="E21" i="27"/>
  <c r="E21" i="26"/>
  <c r="E21" i="11"/>
  <c r="E17" i="27"/>
  <c r="E17" i="26"/>
  <c r="E17" i="11"/>
  <c r="E103" i="27"/>
  <c r="E103" i="26"/>
  <c r="E103" i="11"/>
  <c r="E106" i="27"/>
  <c r="E106" i="26"/>
  <c r="E106" i="11"/>
  <c r="E148" i="27"/>
  <c r="E148" i="26"/>
  <c r="E148" i="11"/>
  <c r="G59" i="27"/>
  <c r="G61" i="27"/>
  <c r="E20" i="27"/>
  <c r="E20" i="26"/>
  <c r="E20" i="11"/>
  <c r="E16" i="27"/>
  <c r="E16" i="11"/>
  <c r="E16" i="26"/>
  <c r="E102" i="27"/>
  <c r="E102" i="26"/>
  <c r="E102" i="11"/>
  <c r="E105" i="27"/>
  <c r="E105" i="11"/>
  <c r="E105" i="26"/>
  <c r="E145" i="27"/>
  <c r="E145" i="26"/>
  <c r="E145" i="11"/>
  <c r="E18" i="27"/>
  <c r="E18" i="26"/>
  <c r="E18" i="11"/>
  <c r="E19" i="11"/>
  <c r="E19" i="27"/>
  <c r="E19" i="26"/>
  <c r="E104" i="27"/>
  <c r="E104" i="11"/>
  <c r="E104" i="26"/>
  <c r="E150" i="27"/>
  <c r="E150" i="11"/>
  <c r="E150" i="26"/>
  <c r="E147" i="27"/>
  <c r="E147" i="26"/>
  <c r="E147" i="11"/>
  <c r="G107" i="27" l="1"/>
  <c r="G62" i="26"/>
  <c r="G62" i="11"/>
  <c r="G106" i="27"/>
  <c r="G64" i="11"/>
  <c r="G64" i="26"/>
  <c r="F61" i="27"/>
  <c r="F61" i="11"/>
  <c r="F61" i="26"/>
  <c r="G149" i="27"/>
  <c r="G150" i="27"/>
  <c r="G17" i="27"/>
  <c r="G16" i="27"/>
  <c r="F64" i="27"/>
  <c r="F64" i="11"/>
  <c r="F64" i="26"/>
  <c r="G103" i="27"/>
  <c r="G102" i="27"/>
  <c r="G63" i="11"/>
  <c r="G63" i="26"/>
  <c r="G60" i="11"/>
  <c r="G60" i="26"/>
  <c r="G145" i="27"/>
  <c r="G148" i="27"/>
  <c r="G20" i="27"/>
  <c r="G19" i="27"/>
  <c r="G61" i="11"/>
  <c r="G61" i="26"/>
  <c r="G59" i="11"/>
  <c r="G59" i="26"/>
  <c r="F59" i="27"/>
  <c r="F59" i="11"/>
  <c r="F59" i="26"/>
  <c r="G147" i="27"/>
  <c r="F63" i="27"/>
  <c r="F63" i="11"/>
  <c r="F63" i="26"/>
  <c r="G18" i="27"/>
  <c r="F60" i="27"/>
  <c r="F60" i="26"/>
  <c r="F60" i="11"/>
  <c r="F62" i="27"/>
  <c r="F62" i="26"/>
  <c r="F62" i="11"/>
  <c r="G104" i="27"/>
  <c r="G105" i="27"/>
  <c r="G146" i="27"/>
  <c r="G22" i="27"/>
  <c r="G21" i="27"/>
  <c r="F21" i="27" l="1"/>
  <c r="F21" i="26"/>
  <c r="F21" i="11"/>
  <c r="F146" i="27"/>
  <c r="F146" i="26"/>
  <c r="F146" i="11"/>
  <c r="F104" i="27"/>
  <c r="F104" i="26"/>
  <c r="F104" i="11"/>
  <c r="G20" i="26"/>
  <c r="G20" i="11"/>
  <c r="G16" i="11"/>
  <c r="G16" i="26"/>
  <c r="F18" i="27"/>
  <c r="F18" i="26"/>
  <c r="F18" i="11"/>
  <c r="G145" i="26"/>
  <c r="G145" i="11"/>
  <c r="F147" i="27"/>
  <c r="F147" i="26"/>
  <c r="F147" i="11"/>
  <c r="F16" i="27"/>
  <c r="F16" i="26"/>
  <c r="F16" i="11"/>
  <c r="F150" i="27"/>
  <c r="F150" i="26"/>
  <c r="F150" i="11"/>
  <c r="G104" i="26"/>
  <c r="G104" i="11"/>
  <c r="F106" i="27"/>
  <c r="F106" i="26"/>
  <c r="F106" i="11"/>
  <c r="H59" i="11"/>
  <c r="H59" i="26"/>
  <c r="G18" i="26"/>
  <c r="G18" i="11"/>
  <c r="G22" i="11"/>
  <c r="G22" i="26"/>
  <c r="G146" i="26"/>
  <c r="G146" i="11"/>
  <c r="G150" i="26"/>
  <c r="G150" i="11"/>
  <c r="F19" i="27"/>
  <c r="F19" i="11"/>
  <c r="F19" i="26"/>
  <c r="F148" i="27"/>
  <c r="F148" i="26"/>
  <c r="F148" i="11"/>
  <c r="F102" i="27"/>
  <c r="F102" i="26"/>
  <c r="F102" i="11"/>
  <c r="G107" i="11"/>
  <c r="G107" i="26"/>
  <c r="G103" i="26"/>
  <c r="G103" i="11"/>
  <c r="H60" i="26"/>
  <c r="H60" i="11"/>
  <c r="F22" i="27"/>
  <c r="F22" i="26"/>
  <c r="F22" i="11"/>
  <c r="F105" i="27"/>
  <c r="F105" i="26"/>
  <c r="F105" i="11"/>
  <c r="G17" i="26"/>
  <c r="G17" i="11"/>
  <c r="G19" i="26"/>
  <c r="G19" i="11"/>
  <c r="G147" i="26"/>
  <c r="G147" i="11"/>
  <c r="G148" i="11"/>
  <c r="G148" i="26"/>
  <c r="F17" i="26"/>
  <c r="F17" i="27"/>
  <c r="F17" i="11"/>
  <c r="F149" i="27"/>
  <c r="F149" i="11"/>
  <c r="F149" i="26"/>
  <c r="G102" i="26"/>
  <c r="G102" i="11"/>
  <c r="G105" i="26"/>
  <c r="G105" i="11"/>
  <c r="H64" i="26"/>
  <c r="H64" i="11"/>
  <c r="H62" i="11"/>
  <c r="H62" i="26"/>
  <c r="F107" i="27"/>
  <c r="F107" i="11"/>
  <c r="F107" i="26"/>
  <c r="G21" i="26"/>
  <c r="G21" i="11"/>
  <c r="G149" i="26"/>
  <c r="G149" i="11"/>
  <c r="F20" i="27"/>
  <c r="F20" i="26"/>
  <c r="F20" i="11"/>
  <c r="F145" i="27"/>
  <c r="F145" i="11"/>
  <c r="F145" i="26"/>
  <c r="F103" i="27"/>
  <c r="F103" i="11"/>
  <c r="F103" i="26"/>
  <c r="G106" i="26"/>
  <c r="G106" i="11"/>
  <c r="H63" i="11"/>
  <c r="H63" i="26"/>
  <c r="H61" i="26"/>
  <c r="H61" i="11"/>
  <c r="H104" i="26" l="1"/>
  <c r="H104" i="11"/>
  <c r="H147" i="11"/>
  <c r="H147" i="26"/>
  <c r="H150" i="26"/>
  <c r="H150" i="11"/>
  <c r="H22" i="26"/>
  <c r="H22" i="11"/>
  <c r="H19" i="11"/>
  <c r="H19" i="26"/>
  <c r="H107" i="26"/>
  <c r="H107" i="11"/>
  <c r="H149" i="26"/>
  <c r="H149" i="11"/>
  <c r="H20" i="11"/>
  <c r="H20" i="26"/>
  <c r="H18" i="26"/>
  <c r="H18" i="11"/>
  <c r="H106" i="11"/>
  <c r="H106" i="26"/>
  <c r="H105" i="11"/>
  <c r="H105" i="26"/>
  <c r="H103" i="26"/>
  <c r="H103" i="11"/>
  <c r="H146" i="26"/>
  <c r="H146" i="11"/>
  <c r="H16" i="11"/>
  <c r="H16" i="26"/>
  <c r="H102" i="11"/>
  <c r="H102" i="26"/>
  <c r="H148" i="26"/>
  <c r="H148" i="11"/>
  <c r="H145" i="26"/>
  <c r="H145" i="11"/>
  <c r="H17" i="11"/>
  <c r="H17" i="26"/>
  <c r="H21" i="26"/>
  <c r="H21" i="11"/>
  <c r="A4" i="11" l="1"/>
  <c r="A98" i="27" l="1"/>
  <c r="A94" i="27"/>
  <c r="A99" i="27"/>
  <c r="A97" i="27"/>
  <c r="A96" i="27"/>
  <c r="A100" i="27"/>
  <c r="A95" i="27"/>
  <c r="A101" i="27"/>
  <c r="A93" i="27"/>
  <c r="P351" i="22" l="1"/>
  <c r="P424" i="22"/>
  <c r="P278" i="22" l="1"/>
  <c r="AH351" i="22"/>
  <c r="AH424" i="22"/>
  <c r="AH278" i="22" l="1"/>
  <c r="H294" i="22" l="1"/>
  <c r="P354" i="22" s="1"/>
  <c r="AH354" i="22" s="1"/>
  <c r="P352" i="22"/>
  <c r="P425" i="22"/>
  <c r="AH352" i="22" l="1"/>
  <c r="AP350" i="22" s="1"/>
  <c r="AP355" i="22" s="1"/>
  <c r="H8" i="22"/>
  <c r="AH425" i="22"/>
  <c r="AP423" i="22" s="1"/>
  <c r="AP428" i="22" s="1"/>
  <c r="H367" i="22"/>
  <c r="P427" i="22" s="1"/>
  <c r="AH427" i="22" s="1"/>
  <c r="H221" i="22"/>
  <c r="P281" i="22" s="1"/>
  <c r="AH281" i="22" s="1"/>
  <c r="P279" i="22"/>
  <c r="W187" i="22" l="1"/>
  <c r="O190" i="22" s="1"/>
  <c r="P85" i="22"/>
  <c r="AH85" i="22" s="1"/>
  <c r="P83" i="22"/>
  <c r="AH83" i="22" s="1"/>
  <c r="AP81" i="22" s="1"/>
  <c r="AP86" i="22" s="1"/>
  <c r="X153" i="22"/>
  <c r="O155" i="22" s="1"/>
  <c r="P353" i="22"/>
  <c r="P426" i="22"/>
  <c r="AH279" i="22"/>
  <c r="AP277" i="22" s="1"/>
  <c r="AP282" i="22" s="1"/>
  <c r="T190" i="22" l="1"/>
  <c r="L195" i="22" s="1"/>
  <c r="T195" i="22" s="1"/>
  <c r="AA130" i="22" s="1"/>
  <c r="AG136" i="22" s="1"/>
  <c r="P280" i="22"/>
  <c r="T155" i="22"/>
  <c r="L160" i="22" s="1"/>
  <c r="T160" i="22" s="1"/>
  <c r="Q130" i="22" s="1"/>
  <c r="U136" i="22" s="1"/>
  <c r="G172" i="22"/>
  <c r="AH426" i="22"/>
  <c r="P423" i="22"/>
  <c r="AH423" i="22" s="1"/>
  <c r="AH353" i="22"/>
  <c r="P350" i="22"/>
  <c r="AH350" i="22" s="1"/>
  <c r="I350" i="22" l="1"/>
  <c r="AH280" i="22"/>
  <c r="P277" i="22"/>
  <c r="AH277" i="22" s="1"/>
  <c r="AH355" i="22"/>
  <c r="AH428" i="22"/>
  <c r="P84" i="22"/>
  <c r="AH84" i="22" s="1"/>
  <c r="G169" i="22"/>
  <c r="N174" i="22" s="1"/>
  <c r="O176" i="22" s="1"/>
  <c r="I277" i="22"/>
  <c r="AH282" i="22" l="1"/>
  <c r="I81" i="22"/>
  <c r="G127" i="22" s="1"/>
  <c r="J359" i="22"/>
  <c r="R359" i="22" s="1"/>
  <c r="J432" i="22"/>
  <c r="R432" i="22" s="1"/>
  <c r="I423" i="22"/>
  <c r="I355" i="22"/>
  <c r="T176" i="22"/>
  <c r="L181" i="22" s="1"/>
  <c r="T181" i="22" s="1"/>
  <c r="V130" i="22" s="1"/>
  <c r="AA136" i="22" s="1"/>
  <c r="X207" i="22" l="1"/>
  <c r="I428" i="22"/>
  <c r="I282" i="22"/>
  <c r="J286" i="22"/>
  <c r="R286" i="22" s="1"/>
  <c r="I86" i="22"/>
  <c r="AM135" i="22" l="1"/>
  <c r="R209" i="22"/>
  <c r="AH80" i="22" l="1"/>
  <c r="AH86" i="22" s="1"/>
  <c r="T122" i="22"/>
  <c r="F201" i="22" l="1"/>
  <c r="L208" i="22" l="1"/>
  <c r="F202" i="22"/>
  <c r="E204" i="22" s="1"/>
  <c r="J213" i="22" s="1"/>
  <c r="R213" i="22" s="1"/>
  <c r="L207" i="22" l="1"/>
  <c r="E8" i="20" l="1"/>
  <c r="L3" i="20" s="1"/>
  <c r="M343" i="20"/>
  <c r="Q343" i="20" s="1"/>
  <c r="C44" i="20"/>
  <c r="N6" i="22"/>
  <c r="D3" i="20" l="1"/>
  <c r="E3" i="20" s="1"/>
  <c r="F3" i="20"/>
  <c r="G3" i="20" s="1"/>
  <c r="D37" i="11"/>
  <c r="D37" i="26"/>
  <c r="X143" i="22"/>
  <c r="P148" i="22" s="1"/>
  <c r="X148" i="22" s="1"/>
  <c r="A62" i="22"/>
  <c r="AB153" i="22"/>
  <c r="A69" i="22"/>
  <c r="M2" i="20"/>
  <c r="K8" i="20"/>
  <c r="D44" i="20"/>
  <c r="J8" i="20"/>
  <c r="L8" i="20"/>
  <c r="I13" i="22"/>
  <c r="I65" i="22" s="1"/>
  <c r="C11" i="3"/>
  <c r="D35" i="26" l="1"/>
  <c r="D35" i="11"/>
  <c r="M80" i="22"/>
  <c r="I72" i="22"/>
  <c r="C64" i="20"/>
  <c r="E44" i="20"/>
  <c r="S8" i="20"/>
  <c r="AD13" i="22"/>
  <c r="AB65" i="22" s="1"/>
  <c r="AD72" i="22" s="1"/>
  <c r="R8" i="20"/>
  <c r="V8" i="20" s="1"/>
  <c r="W13" i="22"/>
  <c r="V65" i="22" s="1"/>
  <c r="W72" i="22" s="1"/>
  <c r="M3" i="20"/>
  <c r="N3" i="20" s="1"/>
  <c r="H6" i="22"/>
  <c r="Q8" i="20"/>
  <c r="U8" i="20" s="1"/>
  <c r="P13" i="22"/>
  <c r="P65" i="22" s="1"/>
  <c r="P72" i="22" s="1"/>
  <c r="F44" i="20" l="1"/>
  <c r="G44" i="20" s="1"/>
  <c r="H44" i="20" s="1"/>
  <c r="I44" i="20" s="1"/>
  <c r="G18" i="33"/>
  <c r="G20" i="33"/>
  <c r="G23" i="33"/>
  <c r="G15" i="33"/>
  <c r="G19" i="33"/>
  <c r="G26" i="33"/>
  <c r="G24" i="33"/>
  <c r="G29" i="33"/>
  <c r="G21" i="33"/>
  <c r="G28" i="33"/>
  <c r="G27" i="33"/>
  <c r="G22" i="33"/>
  <c r="G25" i="33"/>
  <c r="G16" i="33"/>
  <c r="G17" i="33"/>
  <c r="E15" i="26"/>
  <c r="E15" i="11"/>
  <c r="E15" i="27"/>
  <c r="O143" i="22"/>
  <c r="P82" i="22"/>
  <c r="I141" i="22"/>
  <c r="D32" i="3"/>
  <c r="E20" i="3"/>
  <c r="E21" i="3"/>
  <c r="E23" i="3"/>
  <c r="E22" i="3"/>
  <c r="F23" i="3"/>
  <c r="D30" i="3"/>
  <c r="F13" i="3"/>
  <c r="F19" i="3"/>
  <c r="F27" i="3"/>
  <c r="F41" i="3"/>
  <c r="F37" i="3"/>
  <c r="F33" i="3"/>
  <c r="E41" i="3"/>
  <c r="E37" i="3"/>
  <c r="E33" i="3"/>
  <c r="F17" i="3"/>
  <c r="D35" i="3"/>
  <c r="D41" i="3"/>
  <c r="E17" i="3"/>
  <c r="E16" i="3"/>
  <c r="E29" i="3"/>
  <c r="E27" i="3"/>
  <c r="E26" i="3"/>
  <c r="D34" i="3"/>
  <c r="F15" i="3"/>
  <c r="F28" i="3"/>
  <c r="F40" i="3"/>
  <c r="F36" i="3"/>
  <c r="F32" i="3"/>
  <c r="E40" i="3"/>
  <c r="E36" i="3"/>
  <c r="E32" i="3"/>
  <c r="F14" i="3"/>
  <c r="F24" i="3"/>
  <c r="F29" i="3"/>
  <c r="D37" i="3"/>
  <c r="D12" i="3"/>
  <c r="D14" i="3"/>
  <c r="D16" i="3"/>
  <c r="D18" i="3"/>
  <c r="D20" i="3"/>
  <c r="D22" i="3"/>
  <c r="D24" i="3"/>
  <c r="D26" i="3"/>
  <c r="D28" i="3"/>
  <c r="E28" i="3"/>
  <c r="E25" i="3"/>
  <c r="E24" i="3"/>
  <c r="E15" i="3"/>
  <c r="E14" i="3"/>
  <c r="F12" i="3"/>
  <c r="D36" i="3"/>
  <c r="F22" i="3"/>
  <c r="F39" i="3"/>
  <c r="F35" i="3"/>
  <c r="F31" i="3"/>
  <c r="E39" i="3"/>
  <c r="E35" i="3"/>
  <c r="E31" i="3"/>
  <c r="F20" i="3"/>
  <c r="D31" i="3"/>
  <c r="D38" i="3"/>
  <c r="E12" i="3"/>
  <c r="E13" i="3"/>
  <c r="E19" i="3"/>
  <c r="E18" i="3"/>
  <c r="F21" i="3"/>
  <c r="D39" i="3"/>
  <c r="F18" i="3"/>
  <c r="F25" i="3"/>
  <c r="F38" i="3"/>
  <c r="F34" i="3"/>
  <c r="F30" i="3"/>
  <c r="E38" i="3"/>
  <c r="E34" i="3"/>
  <c r="E30" i="3"/>
  <c r="F16" i="3"/>
  <c r="F26" i="3"/>
  <c r="D33" i="3"/>
  <c r="D40" i="3"/>
  <c r="D13" i="3"/>
  <c r="D15" i="3"/>
  <c r="D17" i="3"/>
  <c r="D19" i="3"/>
  <c r="D21" i="3"/>
  <c r="D23" i="3"/>
  <c r="D25" i="3"/>
  <c r="D27" i="3"/>
  <c r="D29" i="3"/>
  <c r="T8" i="20"/>
  <c r="X8" i="20" s="1"/>
  <c r="W8" i="20"/>
  <c r="U80" i="22"/>
  <c r="L90" i="22"/>
  <c r="AA112" i="22" l="1"/>
  <c r="Y117" i="22" s="1"/>
  <c r="W106" i="22"/>
  <c r="AH65" i="22"/>
  <c r="AK72" i="22" s="1"/>
  <c r="D64" i="20"/>
  <c r="F15" i="11" s="1"/>
  <c r="D42" i="11" s="1"/>
  <c r="T143" i="22"/>
  <c r="L148" i="22" s="1"/>
  <c r="T148" i="22" s="1"/>
  <c r="L130" i="22" s="1"/>
  <c r="O136" i="22" s="1"/>
  <c r="AH82" i="22"/>
  <c r="P81" i="22"/>
  <c r="AI94" i="22"/>
  <c r="R98" i="22"/>
  <c r="AM80" i="22"/>
  <c r="J44" i="20"/>
  <c r="E64" i="20"/>
  <c r="AN65" i="22"/>
  <c r="M86" i="22" s="1"/>
  <c r="AM86" i="22" s="1"/>
  <c r="I204" i="22" s="1"/>
  <c r="N213" i="22" s="1"/>
  <c r="V213" i="22" s="1"/>
  <c r="M81" i="22" l="1"/>
  <c r="L127" i="22" s="1"/>
  <c r="H64" i="20"/>
  <c r="I64" i="20" s="1"/>
  <c r="J64" i="20" s="1"/>
  <c r="G15" i="27" s="1"/>
  <c r="F15" i="26"/>
  <c r="F15" i="27"/>
  <c r="K44" i="20"/>
  <c r="L44" i="20" s="1"/>
  <c r="M44" i="20" s="1"/>
  <c r="N44" i="20" s="1"/>
  <c r="O44" i="20" s="1"/>
  <c r="P44" i="20" s="1"/>
  <c r="Q44" i="20" s="1"/>
  <c r="R44" i="20" s="1"/>
  <c r="S44" i="20" s="1"/>
  <c r="W44" i="20" s="1"/>
  <c r="AA187" i="22"/>
  <c r="AH81" i="22"/>
  <c r="AF130" i="22"/>
  <c r="N134" i="22" s="1"/>
  <c r="V134" i="22" s="1"/>
  <c r="P122" i="22"/>
  <c r="X122" i="22" s="1"/>
  <c r="G15" i="11"/>
  <c r="G15" i="26"/>
  <c r="K172" i="22"/>
  <c r="K169" i="22"/>
  <c r="R174" i="22" s="1"/>
  <c r="U81" i="22" l="1"/>
  <c r="V82" i="22" s="1"/>
  <c r="N201" i="22"/>
  <c r="R208" i="22" s="1"/>
  <c r="O135" i="22"/>
  <c r="T44" i="20"/>
  <c r="U44" i="20" s="1"/>
  <c r="F64" i="20"/>
  <c r="AM81" i="22" l="1"/>
  <c r="AJ130" i="22"/>
  <c r="R134" i="22" s="1"/>
  <c r="Z134" i="22" s="1"/>
  <c r="H15" i="11"/>
  <c r="H15" i="26"/>
  <c r="V83" i="22"/>
  <c r="AN82" i="22"/>
  <c r="AN83" i="22" l="1"/>
  <c r="X155" i="22"/>
  <c r="P160" i="22" s="1"/>
  <c r="X160" i="22" s="1"/>
  <c r="V84" i="22"/>
  <c r="AN84" i="22" l="1"/>
  <c r="X176" i="22"/>
  <c r="P181" i="22" s="1"/>
  <c r="X181" i="22" s="1"/>
  <c r="V85" i="22"/>
  <c r="X190" i="22" l="1"/>
  <c r="P195" i="22" s="1"/>
  <c r="X195" i="22" s="1"/>
  <c r="AN85" i="22"/>
</calcChain>
</file>

<file path=xl/comments1.xml><?xml version="1.0" encoding="utf-8"?>
<comments xmlns="http://schemas.openxmlformats.org/spreadsheetml/2006/main">
  <authors>
    <author>Jey Jey</author>
  </authors>
  <commentList>
    <comment ref="O36" authorId="0" shapeId="0">
      <text>
        <r>
          <rPr>
            <b/>
            <sz val="9"/>
            <color indexed="81"/>
            <rFont val="Tahoma"/>
            <family val="2"/>
          </rPr>
          <t>Jey Jey: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명목압력</t>
        </r>
        <r>
          <rPr>
            <sz val="9"/>
            <color indexed="81"/>
            <rFont val="Tahoma"/>
            <family val="2"/>
          </rPr>
          <t xml:space="preserve">=0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
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캘리브레이터</t>
        </r>
        <r>
          <rPr>
            <sz val="9"/>
            <color indexed="81"/>
            <rFont val="Tahoma"/>
            <family val="2"/>
          </rPr>
          <t xml:space="preserve">=1, </t>
        </r>
        <r>
          <rPr>
            <sz val="9"/>
            <color indexed="81"/>
            <rFont val="돋움"/>
            <family val="3"/>
            <charset val="129"/>
          </rPr>
          <t>명목압력</t>
        </r>
        <r>
          <rPr>
            <sz val="9"/>
            <color indexed="81"/>
            <rFont val="Tahoma"/>
            <family val="2"/>
          </rPr>
          <t xml:space="preserve">&lt;0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(a*abs(X)+b)*sign(X)
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만족하지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aX+b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  <comment ref="W36" authorId="0" shapeId="0">
      <text>
        <r>
          <rPr>
            <b/>
            <sz val="9"/>
            <color indexed="81"/>
            <rFont val="Tahoma"/>
            <family val="2"/>
          </rPr>
          <t>Jey Jey: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차압계는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양압
조건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최대압력</t>
        </r>
        <r>
          <rPr>
            <sz val="9"/>
            <color indexed="81"/>
            <rFont val="Tahoma"/>
            <family val="2"/>
          </rPr>
          <t xml:space="preserve">=&lt;0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음압
조건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>최대압력</t>
        </r>
        <r>
          <rPr>
            <sz val="9"/>
            <color indexed="81"/>
            <rFont val="Tahoma"/>
            <family val="2"/>
          </rPr>
          <t xml:space="preserve">&gt;0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명목압력이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음압</t>
        </r>
      </text>
    </comment>
  </commentList>
</comments>
</file>

<file path=xl/comments2.xml><?xml version="1.0" encoding="utf-8"?>
<comments xmlns="http://schemas.openxmlformats.org/spreadsheetml/2006/main">
  <authors>
    <author>Jey Jey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H4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J4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K4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N45" authorId="0" shapeId="0">
      <text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1, 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O45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X60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U63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K64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U64" authorId="0" shapeId="0">
      <text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.xml><?xml version="1.0" encoding="utf-8"?>
<comments xmlns="http://schemas.openxmlformats.org/spreadsheetml/2006/main">
  <authors>
    <author>Jey Jey</author>
  </authors>
  <commentList>
    <comment ref="U9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가압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감압</t>
        </r>
        <r>
          <rPr>
            <b/>
            <sz val="9"/>
            <color indexed="81"/>
            <rFont val="Tahoma"/>
            <family val="2"/>
          </rPr>
          <t xml:space="preserve"> 1</t>
        </r>
      </text>
    </comment>
  </commentList>
</comments>
</file>

<file path=xl/sharedStrings.xml><?xml version="1.0" encoding="utf-8"?>
<sst xmlns="http://schemas.openxmlformats.org/spreadsheetml/2006/main" count="2762" uniqueCount="821">
  <si>
    <r>
      <t>3회</t>
    </r>
    <r>
      <rPr>
        <b/>
        <sz val="9"/>
        <color indexed="9"/>
        <rFont val="굴림"/>
        <family val="3"/>
        <charset val="129"/>
      </rPr>
      <t/>
    </r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</si>
  <si>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5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</si>
  <si>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5" type="noConversion"/>
  </si>
  <si>
    <t>등록번호</t>
    <phoneticPr fontId="5" type="noConversion"/>
  </si>
  <si>
    <r>
      <rPr>
        <sz val="8"/>
        <rFont val="맑은 고딕"/>
        <family val="3"/>
        <charset val="129"/>
      </rPr>
      <t>접수번호</t>
    </r>
    <phoneticPr fontId="5" type="noConversion"/>
  </si>
  <si>
    <r>
      <rPr>
        <sz val="8"/>
        <rFont val="맑은 고딕"/>
        <family val="3"/>
        <charset val="129"/>
      </rPr>
      <t>의뢰기관</t>
    </r>
    <phoneticPr fontId="5" type="noConversion"/>
  </si>
  <si>
    <r>
      <rPr>
        <sz val="8"/>
        <rFont val="맑은 고딕"/>
        <family val="3"/>
        <charset val="129"/>
      </rPr>
      <t>교정일자</t>
    </r>
    <phoneticPr fontId="5" type="noConversion"/>
  </si>
  <si>
    <r>
      <rPr>
        <sz val="8"/>
        <rFont val="맑은 고딕"/>
        <family val="3"/>
        <charset val="129"/>
      </rPr>
      <t>기기명</t>
    </r>
    <phoneticPr fontId="5" type="noConversion"/>
  </si>
  <si>
    <t>교정절차서1</t>
    <phoneticPr fontId="5" type="noConversion"/>
  </si>
  <si>
    <r>
      <rPr>
        <sz val="8"/>
        <rFont val="맑은 고딕"/>
        <family val="3"/>
        <charset val="129"/>
      </rPr>
      <t>제작회사</t>
    </r>
    <phoneticPr fontId="5" type="noConversion"/>
  </si>
  <si>
    <t>교정절차서2</t>
    <phoneticPr fontId="5" type="noConversion"/>
  </si>
  <si>
    <r>
      <rPr>
        <sz val="8"/>
        <rFont val="맑은 고딕"/>
        <family val="3"/>
        <charset val="129"/>
      </rPr>
      <t>형식</t>
    </r>
    <phoneticPr fontId="5" type="noConversion"/>
  </si>
  <si>
    <t>접수확인자</t>
    <phoneticPr fontId="5" type="noConversion"/>
  </si>
  <si>
    <r>
      <rPr>
        <sz val="8"/>
        <rFont val="맑은 고딕"/>
        <family val="3"/>
        <charset val="129"/>
      </rPr>
      <t>기기번호</t>
    </r>
    <phoneticPr fontId="5" type="noConversion"/>
  </si>
  <si>
    <t>인증교정자</t>
    <phoneticPr fontId="5" type="noConversion"/>
  </si>
  <si>
    <t>기술책임자</t>
    <phoneticPr fontId="5" type="noConversion"/>
  </si>
  <si>
    <r>
      <rPr>
        <sz val="8"/>
        <rFont val="맑은 고딕"/>
        <family val="3"/>
        <charset val="129"/>
      </rPr>
      <t>교정주기</t>
    </r>
    <phoneticPr fontId="5" type="noConversion"/>
  </si>
  <si>
    <r>
      <t>KOLAS</t>
    </r>
    <r>
      <rPr>
        <sz val="8"/>
        <rFont val="맑은 고딕"/>
        <family val="3"/>
        <charset val="129"/>
      </rPr>
      <t>유무</t>
    </r>
    <phoneticPr fontId="5" type="noConversion"/>
  </si>
  <si>
    <t>1: KOLAS 성적서
0: 비공인성적서</t>
    <phoneticPr fontId="5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</si>
  <si>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</si>
  <si>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최저온도</t>
    </r>
    <phoneticPr fontId="5" type="noConversion"/>
  </si>
  <si>
    <t>최저습도</t>
    <phoneticPr fontId="5" type="noConversion"/>
  </si>
  <si>
    <t>최저기압</t>
    <phoneticPr fontId="5" type="noConversion"/>
  </si>
  <si>
    <t>교정장소</t>
    <phoneticPr fontId="5" type="noConversion"/>
  </si>
  <si>
    <t>0: KC00-011 고정표준실
1: 현장교정
4: KC10-244 고정표준실</t>
    <phoneticPr fontId="5" type="noConversion"/>
  </si>
  <si>
    <r>
      <rPr>
        <sz val="8"/>
        <rFont val="맑은 고딕"/>
        <family val="3"/>
        <charset val="129"/>
      </rPr>
      <t>최고온도</t>
    </r>
    <phoneticPr fontId="5" type="noConversion"/>
  </si>
  <si>
    <r>
      <rPr>
        <sz val="8"/>
        <rFont val="맑은 고딕"/>
        <family val="3"/>
        <charset val="129"/>
      </rPr>
      <t>최고습도</t>
    </r>
    <phoneticPr fontId="5" type="noConversion"/>
  </si>
  <si>
    <t>최고기압</t>
    <phoneticPr fontId="5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</si>
  <si>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5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</si>
  <si>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</si>
  <si>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등록번호</t>
    </r>
    <phoneticPr fontId="5" type="noConversion"/>
  </si>
  <si>
    <t>기기명</t>
    <phoneticPr fontId="5" type="noConversion"/>
  </si>
  <si>
    <t>제작회사</t>
    <phoneticPr fontId="5" type="noConversion"/>
  </si>
  <si>
    <t>기기번호</t>
    <phoneticPr fontId="5" type="noConversion"/>
  </si>
  <si>
    <t>차기교정예정일자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</si>
  <si>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</si>
  <si>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세부분류코드</t>
    <phoneticPr fontId="5" type="noConversion"/>
  </si>
  <si>
    <t xml:space="preserve"> 성적서발급번호(Certificate No) :</t>
    <phoneticPr fontId="5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</si>
  <si>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5" type="noConversion"/>
  </si>
  <si>
    <t>전체</t>
    <phoneticPr fontId="5" type="noConversion"/>
  </si>
  <si>
    <t>특이사항</t>
    <phoneticPr fontId="5" type="noConversion"/>
  </si>
  <si>
    <t>PASS</t>
    <phoneticPr fontId="5" type="noConversion"/>
  </si>
  <si>
    <t>FIAL</t>
    <phoneticPr fontId="5" type="noConversion"/>
  </si>
  <si>
    <t>교정자 확인</t>
    <phoneticPr fontId="5" type="noConversion"/>
  </si>
  <si>
    <t>확인전</t>
  </si>
  <si>
    <t>CONDITION</t>
    <phoneticPr fontId="5" type="noConversion"/>
  </si>
  <si>
    <t>MEASURED VALUE</t>
    <phoneticPr fontId="5" type="noConversion"/>
  </si>
  <si>
    <t>CMC</t>
    <phoneticPr fontId="5" type="noConversion"/>
  </si>
  <si>
    <t>분해능</t>
    <phoneticPr fontId="5" type="noConversion"/>
  </si>
  <si>
    <t>표준압력
Pr</t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</si>
  <si>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</si>
  <si>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지시값
평균</t>
    <phoneticPr fontId="5" type="noConversion"/>
  </si>
  <si>
    <t>[Pressure Calibration]</t>
    <phoneticPr fontId="5" type="noConversion"/>
  </si>
  <si>
    <t>CMC 검토</t>
    <phoneticPr fontId="5" type="noConversion"/>
  </si>
  <si>
    <t>측정점
번호</t>
    <phoneticPr fontId="5" type="noConversion"/>
  </si>
  <si>
    <t>번호</t>
  </si>
  <si>
    <t>등록번호</t>
  </si>
  <si>
    <t>단위</t>
  </si>
  <si>
    <t>k</t>
  </si>
  <si>
    <t>기준기교정일</t>
  </si>
  <si>
    <t>표준압력</t>
    <phoneticPr fontId="5" type="noConversion"/>
  </si>
  <si>
    <t>■ 반복측정 결과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</si>
  <si>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</si>
  <si>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</si>
  <si>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</si>
  <si>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</t>
    <phoneticPr fontId="5" type="noConversion"/>
  </si>
  <si>
    <t>보정값</t>
    <phoneticPr fontId="5" type="noConversion"/>
  </si>
  <si>
    <t>■ 불확도 총괄표</t>
    <phoneticPr fontId="5" type="noConversion"/>
  </si>
  <si>
    <t>불확도 성분</t>
    <phoneticPr fontId="5" type="noConversion"/>
  </si>
  <si>
    <t>추정값</t>
    <phoneticPr fontId="5" type="noConversion"/>
  </si>
  <si>
    <t>불확도 기여량</t>
    <phoneticPr fontId="5" type="noConversion"/>
  </si>
  <si>
    <t>자유도</t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</si>
  <si>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</si>
  <si>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</si>
  <si>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t>정규</t>
    <phoneticPr fontId="5" type="noConversion"/>
  </si>
  <si>
    <t>∞</t>
    <phoneticPr fontId="5" type="noConversion"/>
  </si>
  <si>
    <t>직사각형</t>
    <phoneticPr fontId="5" type="noConversion"/>
  </si>
  <si>
    <t>E</t>
    <phoneticPr fontId="5" type="noConversion"/>
  </si>
  <si>
    <t>=</t>
    <phoneticPr fontId="5" type="noConversion"/>
  </si>
  <si>
    <t>계산하면</t>
  </si>
  <si>
    <t>D5. 불확도 기여량 :</t>
    <phoneticPr fontId="5" type="noConversion"/>
  </si>
  <si>
    <t>■ 유효자유도</t>
    <phoneticPr fontId="5" type="noConversion"/>
  </si>
  <si>
    <t>표준기</t>
    <phoneticPr fontId="5" type="noConversion"/>
  </si>
  <si>
    <t>히스테리시스</t>
    <phoneticPr fontId="5" type="noConversion"/>
  </si>
  <si>
    <t>■ 측정기본정보</t>
    <phoneticPr fontId="5" type="noConversion"/>
  </si>
  <si>
    <t>최대용량</t>
    <phoneticPr fontId="5" type="noConversion"/>
  </si>
  <si>
    <t>단위</t>
    <phoneticPr fontId="5" type="noConversion"/>
  </si>
  <si>
    <t>영점오차</t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</si>
  <si>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</si>
  <si>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최소눈금</t>
    <phoneticPr fontId="5" type="noConversion"/>
  </si>
  <si>
    <t>부록</t>
    <phoneticPr fontId="5" type="noConversion"/>
  </si>
  <si>
    <t>- 다음 -</t>
    <phoneticPr fontId="5" type="noConversion"/>
  </si>
  <si>
    <t>Indication</t>
    <phoneticPr fontId="5" type="noConversion"/>
  </si>
  <si>
    <t>Correction</t>
    <phoneticPr fontId="5" type="noConversion"/>
  </si>
  <si>
    <t>- continue -</t>
    <phoneticPr fontId="5" type="noConversion"/>
  </si>
  <si>
    <t>Spec</t>
    <phoneticPr fontId="5" type="noConversion"/>
  </si>
  <si>
    <t>● 교정결과</t>
    <phoneticPr fontId="5" type="noConversion"/>
  </si>
  <si>
    <t>기준기명(종류)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</si>
  <si>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</si>
  <si>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</si>
  <si>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</si>
  <si>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</si>
  <si>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</si>
  <si>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</si>
  <si>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</si>
  <si>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최소눈금</t>
  </si>
  <si>
    <t>적용단위</t>
  </si>
  <si>
    <t>a</t>
  </si>
  <si>
    <t>b</t>
  </si>
  <si>
    <t>교정일자</t>
  </si>
  <si>
    <t>Resolution</t>
    <phoneticPr fontId="5" type="noConversion"/>
  </si>
  <si>
    <t>Display</t>
    <phoneticPr fontId="5" type="noConversion"/>
  </si>
  <si>
    <t>분해능단위</t>
    <phoneticPr fontId="5" type="noConversion"/>
  </si>
  <si>
    <t>SPEC</t>
    <phoneticPr fontId="5" type="noConversion"/>
  </si>
  <si>
    <t>MIN</t>
    <phoneticPr fontId="5" type="noConversion"/>
  </si>
  <si>
    <t>MAX</t>
    <phoneticPr fontId="5" type="noConversion"/>
  </si>
  <si>
    <t>UNIT</t>
    <phoneticPr fontId="5" type="noConversion"/>
  </si>
  <si>
    <t>3회</t>
    <phoneticPr fontId="5" type="noConversion"/>
  </si>
  <si>
    <t>STD Name</t>
    <phoneticPr fontId="5" type="noConversion"/>
  </si>
  <si>
    <t>최대압력</t>
    <phoneticPr fontId="5" type="noConversion"/>
  </si>
  <si>
    <t>DUT단위</t>
    <phoneticPr fontId="5" type="noConversion"/>
  </si>
  <si>
    <t>Nominal</t>
    <phoneticPr fontId="5" type="noConversion"/>
  </si>
  <si>
    <t>Standard</t>
    <phoneticPr fontId="5" type="noConversion"/>
  </si>
  <si>
    <t>Measured</t>
    <phoneticPr fontId="5" type="noConversion"/>
  </si>
  <si>
    <t>Unit</t>
    <phoneticPr fontId="5" type="noConversion"/>
  </si>
  <si>
    <t>Correction</t>
    <phoneticPr fontId="5" type="noConversion"/>
  </si>
  <si>
    <t>● Calibration Result</t>
    <phoneticPr fontId="5" type="noConversion"/>
  </si>
  <si>
    <t>No.</t>
    <phoneticPr fontId="5" type="noConversion"/>
  </si>
  <si>
    <t>Pressure</t>
    <phoneticPr fontId="5" type="noConversion"/>
  </si>
  <si>
    <t>측정불확도</t>
    <phoneticPr fontId="5" type="noConversion"/>
  </si>
  <si>
    <t>판정결과</t>
  </si>
  <si>
    <t>교정번호</t>
    <phoneticPr fontId="5" type="noConversion"/>
  </si>
  <si>
    <t>kgf/㎡</t>
  </si>
  <si>
    <t>Format</t>
  </si>
  <si>
    <t>#</t>
  </si>
  <si>
    <t>##</t>
  </si>
  <si>
    <t># ##</t>
  </si>
  <si>
    <t>## ##</t>
  </si>
  <si>
    <t>### ##</t>
  </si>
  <si>
    <t># ### ##</t>
  </si>
  <si>
    <t>## ### ##</t>
  </si>
  <si>
    <t>○ Range 1</t>
    <phoneticPr fontId="5" type="noConversion"/>
  </si>
  <si>
    <t>보정값</t>
    <phoneticPr fontId="5" type="noConversion"/>
  </si>
  <si>
    <t>Pi,dn-Pi,up</t>
    <phoneticPr fontId="5" type="noConversion"/>
  </si>
  <si>
    <t>표준압력</t>
    <phoneticPr fontId="5" type="noConversion"/>
  </si>
  <si>
    <t>지시값 평균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</si>
  <si>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</si>
  <si>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t>보정값</t>
    <phoneticPr fontId="5" type="noConversion"/>
  </si>
  <si>
    <t>보정값</t>
    <phoneticPr fontId="5" type="noConversion"/>
  </si>
  <si>
    <t>표준압력</t>
    <phoneticPr fontId="5" type="noConversion"/>
  </si>
  <si>
    <t>● 교정결과</t>
    <phoneticPr fontId="5" type="noConversion"/>
  </si>
  <si>
    <t>측정점
번호</t>
    <phoneticPr fontId="5" type="noConversion"/>
  </si>
  <si>
    <t>표준기</t>
    <phoneticPr fontId="5" type="noConversion"/>
  </si>
  <si>
    <t>지시값
평균</t>
    <phoneticPr fontId="5" type="noConversion"/>
  </si>
  <si>
    <t>a =</t>
    <phoneticPr fontId="5" type="noConversion"/>
  </si>
  <si>
    <t>b =</t>
    <phoneticPr fontId="5" type="noConversion"/>
  </si>
  <si>
    <t>- 다음 -</t>
    <phoneticPr fontId="5" type="noConversion"/>
  </si>
  <si>
    <t>● 교정결과</t>
    <phoneticPr fontId="5" type="noConversion"/>
  </si>
  <si>
    <t>측정점
번호</t>
    <phoneticPr fontId="5" type="noConversion"/>
  </si>
  <si>
    <t>표준기</t>
    <phoneticPr fontId="5" type="noConversion"/>
  </si>
  <si>
    <t>지시값
평균</t>
    <phoneticPr fontId="5" type="noConversion"/>
  </si>
  <si>
    <t>측정불확도</t>
    <phoneticPr fontId="5" type="noConversion"/>
  </si>
  <si>
    <t>a =</t>
    <phoneticPr fontId="5" type="noConversion"/>
  </si>
  <si>
    <t>b =</t>
    <phoneticPr fontId="5" type="noConversion"/>
  </si>
  <si>
    <t>- 다음 -</t>
    <phoneticPr fontId="5" type="noConversion"/>
  </si>
  <si>
    <t>● 교정결과</t>
    <phoneticPr fontId="5" type="noConversion"/>
  </si>
  <si>
    <t>표준기</t>
    <phoneticPr fontId="5" type="noConversion"/>
  </si>
  <si>
    <t>표준압력</t>
    <phoneticPr fontId="5" type="noConversion"/>
  </si>
  <si>
    <t>지시값
평균</t>
    <phoneticPr fontId="5" type="noConversion"/>
  </si>
  <si>
    <t>측정불확도</t>
    <phoneticPr fontId="5" type="noConversion"/>
  </si>
  <si>
    <t>b =</t>
    <phoneticPr fontId="5" type="noConversion"/>
  </si>
  <si>
    <t>명목압력</t>
    <phoneticPr fontId="5" type="noConversion"/>
  </si>
  <si>
    <t>1. 교정결과</t>
    <phoneticPr fontId="5" type="noConversion"/>
  </si>
  <si>
    <t>측정점 번호</t>
    <phoneticPr fontId="5" type="noConversion"/>
  </si>
  <si>
    <t>표준압력
Pr</t>
    <phoneticPr fontId="5" type="noConversion"/>
  </si>
  <si>
    <t>Pa</t>
    <phoneticPr fontId="5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</si>
  <si>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5" type="noConversion"/>
  </si>
  <si>
    <t>교정자</t>
    <phoneticPr fontId="5" type="noConversion"/>
  </si>
  <si>
    <t>기기번호</t>
    <phoneticPr fontId="5" type="noConversion"/>
  </si>
  <si>
    <t>교정일자</t>
    <phoneticPr fontId="5" type="noConversion"/>
  </si>
  <si>
    <t>기술책임자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</si>
  <si>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</si>
  <si>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2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</si>
  <si>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</si>
  <si>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</si>
  <si>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t>표준압력
Pr</t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</si>
  <si>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</si>
  <si>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</si>
  <si>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3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</si>
  <si>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4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</si>
  <si>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5" type="noConversion"/>
  </si>
  <si>
    <r>
      <rPr>
        <b/>
        <sz val="9"/>
        <color indexed="9"/>
        <rFont val="돋움"/>
        <family val="3"/>
        <charset val="129"/>
      </rPr>
      <t>측정점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번호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</si>
  <si>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</si>
  <si>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</si>
  <si>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1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</si>
  <si>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r>
      <t>2</t>
    </r>
    <r>
      <rPr>
        <b/>
        <sz val="9"/>
        <color indexed="9"/>
        <rFont val="굴림"/>
        <family val="3"/>
        <charset val="129"/>
      </rPr>
      <t>회</t>
    </r>
    <phoneticPr fontId="5" type="noConversion"/>
  </si>
  <si>
    <t>2. 결과계산</t>
    <phoneticPr fontId="5" type="noConversion"/>
  </si>
  <si>
    <t>MPa</t>
    <phoneticPr fontId="5" type="noConversion"/>
  </si>
  <si>
    <t>자리수맞춤</t>
    <phoneticPr fontId="5" type="noConversion"/>
  </si>
  <si>
    <t>Pi</t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</si>
  <si>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</si>
  <si>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히스테리시스</t>
    <phoneticPr fontId="5" type="noConversion"/>
  </si>
  <si>
    <t>반복측정?</t>
    <phoneticPr fontId="5" type="noConversion"/>
  </si>
  <si>
    <t>반복도</t>
    <phoneticPr fontId="5" type="noConversion"/>
  </si>
  <si>
    <t>b'</t>
    <phoneticPr fontId="5" type="noConversion"/>
  </si>
  <si>
    <t>◆ 측정불확도 추정보고서 ◆</t>
    <phoneticPr fontId="5" type="noConversion"/>
  </si>
  <si>
    <t>○ Range 1</t>
    <phoneticPr fontId="5" type="noConversion"/>
  </si>
  <si>
    <t>k</t>
    <phoneticPr fontId="5" type="noConversion"/>
  </si>
  <si>
    <t>번호</t>
    <phoneticPr fontId="5" type="noConversion"/>
  </si>
  <si>
    <t>■ 반복측정 결과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</si>
  <si>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</si>
  <si>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</si>
  <si>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</si>
  <si>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</si>
  <si>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■ 수학적 모델</t>
    <phoneticPr fontId="5" type="noConversion"/>
  </si>
  <si>
    <t>c</t>
    <phoneticPr fontId="5" type="noConversion"/>
  </si>
  <si>
    <t>■ 합성표준불확도 관계식</t>
    <phoneticPr fontId="5" type="noConversion"/>
  </si>
  <si>
    <t>※ 감도계수</t>
    <phoneticPr fontId="5" type="noConversion"/>
  </si>
  <si>
    <t>측정점 번호</t>
    <phoneticPr fontId="5" type="noConversion"/>
  </si>
  <si>
    <t>평균값</t>
    <phoneticPr fontId="5" type="noConversion"/>
  </si>
  <si>
    <t>보정값</t>
    <phoneticPr fontId="5" type="noConversion"/>
  </si>
  <si>
    <t>변화구간 (반복성)</t>
    <phoneticPr fontId="5" type="noConversion"/>
  </si>
  <si>
    <t>변화구간 (반복성)</t>
    <phoneticPr fontId="5" type="noConversion"/>
  </si>
  <si>
    <t>■ 불확도 총괄표</t>
    <phoneticPr fontId="5" type="noConversion"/>
  </si>
  <si>
    <t>불확도 성분</t>
    <phoneticPr fontId="5" type="noConversion"/>
  </si>
  <si>
    <t>추정값</t>
    <phoneticPr fontId="5" type="noConversion"/>
  </si>
  <si>
    <t>표준불확도</t>
    <phoneticPr fontId="5" type="noConversion"/>
  </si>
  <si>
    <t>표준불확도</t>
    <phoneticPr fontId="5" type="noConversion"/>
  </si>
  <si>
    <t>확률분포</t>
    <phoneticPr fontId="5" type="noConversion"/>
  </si>
  <si>
    <t>확률분포</t>
    <phoneticPr fontId="5" type="noConversion"/>
  </si>
  <si>
    <t>감도계수</t>
    <phoneticPr fontId="5" type="noConversion"/>
  </si>
  <si>
    <t>불확도 기여량</t>
    <phoneticPr fontId="5" type="noConversion"/>
  </si>
  <si>
    <t>자유도</t>
    <phoneticPr fontId="5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</si>
  <si>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</si>
  <si>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</si>
  <si>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</si>
  <si>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</si>
  <si>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A</t>
    <phoneticPr fontId="5" type="noConversion"/>
  </si>
  <si>
    <t>정규</t>
    <phoneticPr fontId="5" type="noConversion"/>
  </si>
  <si>
    <t>∞</t>
    <phoneticPr fontId="5" type="noConversion"/>
  </si>
  <si>
    <t>B</t>
    <phoneticPr fontId="5" type="noConversion"/>
  </si>
  <si>
    <t>직사각형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</si>
  <si>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</si>
  <si>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</si>
  <si>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</si>
  <si>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∞</t>
    <phoneticPr fontId="5" type="noConversion"/>
  </si>
  <si>
    <t>F</t>
    <phoneticPr fontId="5" type="noConversion"/>
  </si>
  <si>
    <t>G</t>
    <phoneticPr fontId="5" type="noConversion"/>
  </si>
  <si>
    <t>-</t>
    <phoneticPr fontId="5" type="noConversion"/>
  </si>
  <si>
    <t>■ 표준불확도 성분의 계산</t>
    <phoneticPr fontId="5" type="noConversion"/>
  </si>
  <si>
    <t>A1. 추정값 :</t>
    <phoneticPr fontId="5" type="noConversion"/>
  </si>
  <si>
    <t>※ 분동식 압력계 사용시</t>
    <phoneticPr fontId="5" type="noConversion"/>
  </si>
  <si>
    <t>※ 아래의 공식에 의해 구해진 표준압력값은</t>
    <phoneticPr fontId="5" type="noConversion"/>
  </si>
  <si>
    <t>※ 압력교정기 사용시</t>
    <phoneticPr fontId="5" type="noConversion"/>
  </si>
  <si>
    <t>=</t>
    <phoneticPr fontId="5" type="noConversion"/>
  </si>
  <si>
    <t>Y</t>
    <phoneticPr fontId="5" type="noConversion"/>
  </si>
  <si>
    <t>표준압력</t>
    <phoneticPr fontId="5" type="noConversion"/>
  </si>
  <si>
    <t>a</t>
    <phoneticPr fontId="5" type="noConversion"/>
  </si>
  <si>
    <t>=</t>
    <phoneticPr fontId="5" type="noConversion"/>
  </si>
  <si>
    <t>b</t>
    <phoneticPr fontId="5" type="noConversion"/>
  </si>
  <si>
    <t>X</t>
    <phoneticPr fontId="5" type="noConversion"/>
  </si>
  <si>
    <t>표준기 지시값</t>
    <phoneticPr fontId="5" type="noConversion"/>
  </si>
  <si>
    <t>A2. 표준불확도 :</t>
    <phoneticPr fontId="5" type="noConversion"/>
  </si>
  <si>
    <t>=</t>
    <phoneticPr fontId="5" type="noConversion"/>
  </si>
  <si>
    <t>A3. 확률분포 :</t>
    <phoneticPr fontId="5" type="noConversion"/>
  </si>
  <si>
    <t>A4. 감도계수 :</t>
    <phoneticPr fontId="5" type="noConversion"/>
  </si>
  <si>
    <t>A5. 불확도 기여량 :</t>
    <phoneticPr fontId="5" type="noConversion"/>
  </si>
  <si>
    <t>=</t>
    <phoneticPr fontId="5" type="noConversion"/>
  </si>
  <si>
    <t>A6. 자유도 :</t>
    <phoneticPr fontId="5" type="noConversion"/>
  </si>
  <si>
    <t>B1. 추정값 :</t>
    <phoneticPr fontId="5" type="noConversion"/>
  </si>
  <si>
    <t>B2. 표준불확도 :</t>
    <phoneticPr fontId="5" type="noConversion"/>
  </si>
  <si>
    <t>+</t>
    <phoneticPr fontId="5" type="noConversion"/>
  </si>
  <si>
    <t>B3. 확률분포 :</t>
    <phoneticPr fontId="5" type="noConversion"/>
  </si>
  <si>
    <t>B4. 감도계수 :</t>
    <phoneticPr fontId="5" type="noConversion"/>
  </si>
  <si>
    <t>B5. 불확도 기여량 :</t>
    <phoneticPr fontId="5" type="noConversion"/>
  </si>
  <si>
    <t>B6. 자유도 :</t>
    <phoneticPr fontId="5" type="noConversion"/>
  </si>
  <si>
    <t>C1. 추정값 :</t>
    <phoneticPr fontId="5" type="noConversion"/>
  </si>
  <si>
    <t>C2. 표준불확도 :</t>
    <phoneticPr fontId="5" type="noConversion"/>
  </si>
  <si>
    <t>C3. 확률분포 :</t>
    <phoneticPr fontId="5" type="noConversion"/>
  </si>
  <si>
    <t>C4. 감도계수 :</t>
    <phoneticPr fontId="5" type="noConversion"/>
  </si>
  <si>
    <t>C5. 불확도 기여량 :</t>
    <phoneticPr fontId="5" type="noConversion"/>
  </si>
  <si>
    <t>C6. 자유도 :</t>
    <phoneticPr fontId="5" type="noConversion"/>
  </si>
  <si>
    <t>D1. 추정값 :</t>
    <phoneticPr fontId="5" type="noConversion"/>
  </si>
  <si>
    <t>D2. 표준불확도 :</t>
    <phoneticPr fontId="5" type="noConversion"/>
  </si>
  <si>
    <t>D3. 확률분포 :</t>
    <phoneticPr fontId="5" type="noConversion"/>
  </si>
  <si>
    <t>D4. 감도계수 :</t>
    <phoneticPr fontId="5" type="noConversion"/>
  </si>
  <si>
    <t>D6. 자유도 :</t>
    <phoneticPr fontId="5" type="noConversion"/>
  </si>
  <si>
    <t>E1. 추정값 :</t>
    <phoneticPr fontId="5" type="noConversion"/>
  </si>
  <si>
    <t>E2. 표준불확도 :</t>
    <phoneticPr fontId="5" type="noConversion"/>
  </si>
  <si>
    <t>결정되며 영점에 의해 보정된 값들로부터 구한다.</t>
    <phoneticPr fontId="5" type="noConversion"/>
  </si>
  <si>
    <t>※ 가압측정에서의 반복성</t>
    <phoneticPr fontId="5" type="noConversion"/>
  </si>
  <si>
    <t>※ 감압측정에서의 반복성</t>
    <phoneticPr fontId="5" type="noConversion"/>
  </si>
  <si>
    <t>=</t>
    <phoneticPr fontId="5" type="noConversion"/>
  </si>
  <si>
    <t>E3. 확률분포 :</t>
    <phoneticPr fontId="5" type="noConversion"/>
  </si>
  <si>
    <t>E4. 감도계수 :</t>
    <phoneticPr fontId="5" type="noConversion"/>
  </si>
  <si>
    <t>E5. 불확도 기여량 :</t>
    <phoneticPr fontId="5" type="noConversion"/>
  </si>
  <si>
    <t>E6. 자유도 :</t>
    <phoneticPr fontId="5" type="noConversion"/>
  </si>
  <si>
    <t>F1. 추정값 :</t>
    <phoneticPr fontId="5" type="noConversion"/>
  </si>
  <si>
    <t>F2. 표준불확도 :</t>
    <phoneticPr fontId="5" type="noConversion"/>
  </si>
  <si>
    <t>※ 히스테리시스는 가압과 감압시에 측정되는 지시값의 출력차로부터 결정된다.</t>
    <phoneticPr fontId="5" type="noConversion"/>
  </si>
  <si>
    <t>F3. 확률분포 :</t>
    <phoneticPr fontId="5" type="noConversion"/>
  </si>
  <si>
    <t>F4. 감도계수 :</t>
    <phoneticPr fontId="5" type="noConversion"/>
  </si>
  <si>
    <t>F5. 불확도 기여량 :</t>
    <phoneticPr fontId="5" type="noConversion"/>
  </si>
  <si>
    <t>F6. 자유도 :</t>
    <phoneticPr fontId="5" type="noConversion"/>
  </si>
  <si>
    <t>■ 합성표준불확도 계산</t>
    <phoneticPr fontId="5" type="noConversion"/>
  </si>
  <si>
    <t>2 ×</t>
    <phoneticPr fontId="5" type="noConversion"/>
  </si>
  <si>
    <t>≒</t>
    <phoneticPr fontId="5" type="noConversion"/>
  </si>
  <si>
    <t>○ Range 2</t>
    <phoneticPr fontId="5" type="noConversion"/>
  </si>
  <si>
    <t>■ 측정기본정보</t>
    <phoneticPr fontId="5" type="noConversion"/>
  </si>
  <si>
    <t>최대용량</t>
    <phoneticPr fontId="5" type="noConversion"/>
  </si>
  <si>
    <t>분해능</t>
    <phoneticPr fontId="5" type="noConversion"/>
  </si>
  <si>
    <t>단위</t>
    <phoneticPr fontId="5" type="noConversion"/>
  </si>
  <si>
    <t>영점오차</t>
    <phoneticPr fontId="5" type="noConversion"/>
  </si>
  <si>
    <t>히스테리시스</t>
    <phoneticPr fontId="5" type="noConversion"/>
  </si>
  <si>
    <t>k</t>
    <phoneticPr fontId="5" type="noConversion"/>
  </si>
  <si>
    <t>번호</t>
    <phoneticPr fontId="5" type="noConversion"/>
  </si>
  <si>
    <t>감도계수</t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</si>
  <si>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</si>
  <si>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A</t>
    <phoneticPr fontId="5" type="noConversion"/>
  </si>
  <si>
    <t>D</t>
    <phoneticPr fontId="5" type="noConversion"/>
  </si>
  <si>
    <t>직사각형</t>
    <phoneticPr fontId="5" type="noConversion"/>
  </si>
  <si>
    <t>E</t>
    <phoneticPr fontId="5" type="noConversion"/>
  </si>
  <si>
    <t>F</t>
    <phoneticPr fontId="5" type="noConversion"/>
  </si>
  <si>
    <t>○ Range 3</t>
    <phoneticPr fontId="5" type="noConversion"/>
  </si>
  <si>
    <t>추정값</t>
    <phoneticPr fontId="5" type="noConversion"/>
  </si>
  <si>
    <t>표준불확도</t>
    <phoneticPr fontId="5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</si>
  <si>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</si>
  <si>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| 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 |</t>
    </r>
    <phoneticPr fontId="5" type="noConversion"/>
  </si>
  <si>
    <t>○ Range 4</t>
    <phoneticPr fontId="5" type="noConversion"/>
  </si>
  <si>
    <t>측정점 번호</t>
    <phoneticPr fontId="5" type="noConversion"/>
  </si>
  <si>
    <t>1회</t>
    <phoneticPr fontId="5" type="noConversion"/>
  </si>
  <si>
    <t>3회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</si>
  <si>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</si>
  <si>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</si>
  <si>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</si>
  <si>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</si>
  <si>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평균값</t>
    <phoneticPr fontId="5" type="noConversion"/>
  </si>
  <si>
    <t>보정값</t>
    <phoneticPr fontId="5" type="noConversion"/>
  </si>
  <si>
    <t>표준불확도</t>
    <phoneticPr fontId="5" type="noConversion"/>
  </si>
  <si>
    <t>불확도 기여량</t>
    <phoneticPr fontId="5" type="noConversion"/>
  </si>
  <si>
    <t>자유도</t>
    <phoneticPr fontId="5" type="noConversion"/>
  </si>
  <si>
    <t>∞</t>
    <phoneticPr fontId="5" type="noConversion"/>
  </si>
  <si>
    <t>B</t>
    <phoneticPr fontId="5" type="noConversion"/>
  </si>
  <si>
    <t>직사각형</t>
    <phoneticPr fontId="5" type="noConversion"/>
  </si>
  <si>
    <t>C</t>
    <phoneticPr fontId="5" type="noConversion"/>
  </si>
  <si>
    <t>D</t>
    <phoneticPr fontId="5" type="noConversion"/>
  </si>
  <si>
    <t>-</t>
    <phoneticPr fontId="5" type="noConversion"/>
  </si>
  <si>
    <t>≒</t>
    <phoneticPr fontId="5" type="noConversion"/>
  </si>
  <si>
    <t>STANDARD CALIBRATION DATA</t>
    <phoneticPr fontId="5" type="noConversion"/>
  </si>
  <si>
    <t>STANDARD CALIBRATION DATA</t>
    <phoneticPr fontId="5" type="noConversion"/>
  </si>
  <si>
    <t>교정점 수</t>
    <phoneticPr fontId="5" type="noConversion"/>
  </si>
  <si>
    <t>환산계수</t>
    <phoneticPr fontId="5" type="noConversion"/>
  </si>
  <si>
    <t>표준압력2
Pr</t>
  </si>
  <si>
    <t>표준압력2</t>
  </si>
  <si>
    <t>표준압력3
Pr</t>
  </si>
  <si>
    <t>표준압력3</t>
  </si>
  <si>
    <t>사용?</t>
    <phoneticPr fontId="5" type="noConversion"/>
  </si>
  <si>
    <t>표준압력4
Pr</t>
  </si>
  <si>
    <t>표준압력4</t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</si>
  <si>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표준압력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</si>
  <si>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감압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</si>
  <si>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</si>
  <si>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</si>
  <si>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t>CMC검토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</si>
  <si>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</si>
  <si>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</si>
  <si>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4. 기타정보</t>
    <phoneticPr fontId="5" type="noConversion"/>
  </si>
  <si>
    <t>구분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</si>
  <si>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</si>
  <si>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CALIBRATION RESULT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</si>
  <si>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기준기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정보</t>
    </r>
    <phoneticPr fontId="5" type="noConversion"/>
  </si>
  <si>
    <t>측정기명</t>
    <phoneticPr fontId="5" type="noConversion"/>
  </si>
  <si>
    <t>표시방식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</si>
  <si>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</si>
  <si>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</si>
  <si>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</si>
  <si>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평균</t>
    <phoneticPr fontId="5" type="noConversion"/>
  </si>
  <si>
    <t>반복성</t>
    <phoneticPr fontId="5" type="noConversion"/>
  </si>
  <si>
    <t>hPa</t>
    <phoneticPr fontId="5" type="noConversion"/>
  </si>
  <si>
    <t>가압</t>
    <phoneticPr fontId="5" type="noConversion"/>
  </si>
  <si>
    <t>2. 불확도계산</t>
    <phoneticPr fontId="5" type="noConversion"/>
  </si>
  <si>
    <t>측정점번호</t>
    <phoneticPr fontId="5" type="noConversion"/>
  </si>
  <si>
    <t>명목압력</t>
    <phoneticPr fontId="5" type="noConversion"/>
  </si>
  <si>
    <t>표준압력
Pr</t>
    <phoneticPr fontId="5" type="noConversion"/>
  </si>
  <si>
    <t>분해능</t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</si>
  <si>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</si>
  <si>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</si>
  <si>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보정값</t>
    <phoneticPr fontId="5" type="noConversion"/>
  </si>
  <si>
    <t>히스테리시스</t>
    <phoneticPr fontId="5" type="noConversion"/>
  </si>
  <si>
    <t>영점</t>
    <phoneticPr fontId="5" type="noConversion"/>
  </si>
  <si>
    <t>반복도</t>
    <phoneticPr fontId="5" type="noConversion"/>
  </si>
  <si>
    <t>합성</t>
    <phoneticPr fontId="5" type="noConversion"/>
  </si>
  <si>
    <t>계산값</t>
    <phoneticPr fontId="5" type="noConversion"/>
  </si>
  <si>
    <t>CMC</t>
    <phoneticPr fontId="5" type="noConversion"/>
  </si>
  <si>
    <t>선택</t>
    <phoneticPr fontId="5" type="noConversion"/>
  </si>
  <si>
    <t>Pr-Pi</t>
    <phoneticPr fontId="5" type="noConversion"/>
  </si>
  <si>
    <t>3. 성적서용</t>
    <phoneticPr fontId="5" type="noConversion"/>
  </si>
  <si>
    <t>4. 합불판정</t>
    <phoneticPr fontId="5" type="noConversion"/>
  </si>
  <si>
    <t>측정점번호</t>
    <phoneticPr fontId="5" type="noConversion"/>
  </si>
  <si>
    <t>표준압력</t>
    <phoneticPr fontId="5" type="noConversion"/>
  </si>
  <si>
    <t>Spec</t>
    <phoneticPr fontId="5" type="noConversion"/>
  </si>
  <si>
    <t>소수점</t>
    <phoneticPr fontId="5" type="noConversion"/>
  </si>
  <si>
    <t>Number Format</t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</si>
  <si>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</si>
  <si>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Number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</si>
  <si>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</si>
  <si>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</si>
  <si>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Number</t>
    <phoneticPr fontId="5" type="noConversion"/>
  </si>
  <si>
    <t>지시값 평균</t>
    <phoneticPr fontId="5" type="noConversion"/>
  </si>
  <si>
    <t>보정값</t>
    <phoneticPr fontId="5" type="noConversion"/>
  </si>
  <si>
    <t>확장불확도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</si>
  <si>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</si>
  <si>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r>
      <rPr>
        <b/>
        <sz val="9"/>
        <color indexed="9"/>
        <rFont val="돋움"/>
        <family val="3"/>
        <charset val="129"/>
      </rPr>
      <t>상한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</si>
  <si>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</si>
  <si>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자리수</t>
    <phoneticPr fontId="5" type="noConversion"/>
  </si>
  <si>
    <t>명목압력</t>
    <phoneticPr fontId="5" type="noConversion"/>
  </si>
  <si>
    <t>지시값 평균</t>
    <phoneticPr fontId="5" type="noConversion"/>
  </si>
  <si>
    <t>보정값</t>
    <phoneticPr fontId="5" type="noConversion"/>
  </si>
  <si>
    <t>불확도</t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</si>
  <si>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</si>
  <si>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</si>
  <si>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</si>
  <si>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8" type="noConversion"/>
  </si>
  <si>
    <t>b</t>
    <phoneticPr fontId="68" type="noConversion"/>
  </si>
  <si>
    <t>○ Range 2</t>
    <phoneticPr fontId="5" type="noConversion"/>
  </si>
  <si>
    <t>교정점 수</t>
    <phoneticPr fontId="5" type="noConversion"/>
  </si>
  <si>
    <t>환산계수</t>
    <phoneticPr fontId="5" type="noConversion"/>
  </si>
  <si>
    <t>분해능</t>
    <phoneticPr fontId="5" type="noConversion"/>
  </si>
  <si>
    <t>표시방식</t>
    <phoneticPr fontId="5" type="noConversion"/>
  </si>
  <si>
    <t>1. 교정결과</t>
    <phoneticPr fontId="5" type="noConversion"/>
  </si>
  <si>
    <t>2. 결과계산</t>
    <phoneticPr fontId="5" type="noConversion"/>
  </si>
  <si>
    <t>사용?</t>
    <phoneticPr fontId="5" type="noConversion"/>
  </si>
  <si>
    <t>측정점 번호</t>
    <phoneticPr fontId="5" type="noConversion"/>
  </si>
  <si>
    <t>반복측정?</t>
    <phoneticPr fontId="5" type="noConversion"/>
  </si>
  <si>
    <t>구분</t>
    <phoneticPr fontId="5" type="noConversion"/>
  </si>
  <si>
    <t>측정점 번호</t>
    <phoneticPr fontId="5" type="noConversion"/>
  </si>
  <si>
    <t>1회</t>
    <phoneticPr fontId="5" type="noConversion"/>
  </si>
  <si>
    <t>2회</t>
    <phoneticPr fontId="5" type="noConversion"/>
  </si>
  <si>
    <t>1회</t>
    <phoneticPr fontId="5" type="noConversion"/>
  </si>
  <si>
    <t>3회</t>
    <phoneticPr fontId="5" type="noConversion"/>
  </si>
  <si>
    <t>3회</t>
    <phoneticPr fontId="5" type="noConversion"/>
  </si>
  <si>
    <t>1회</t>
    <phoneticPr fontId="5" type="noConversion"/>
  </si>
  <si>
    <t>반복성</t>
    <phoneticPr fontId="5" type="noConversion"/>
  </si>
  <si>
    <t>2. 불확도계산</t>
    <phoneticPr fontId="5" type="noConversion"/>
  </si>
  <si>
    <t>측정점번호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</si>
  <si>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</si>
  <si>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</si>
  <si>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</si>
  <si>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</si>
  <si>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</si>
  <si>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평균값</t>
    <phoneticPr fontId="5" type="noConversion"/>
  </si>
  <si>
    <t>히스테리시스</t>
    <phoneticPr fontId="5" type="noConversion"/>
  </si>
  <si>
    <t>반복도</t>
    <phoneticPr fontId="5" type="noConversion"/>
  </si>
  <si>
    <t>분해능</t>
    <phoneticPr fontId="5" type="noConversion"/>
  </si>
  <si>
    <t>영점</t>
    <phoneticPr fontId="5" type="noConversion"/>
  </si>
  <si>
    <t>히스테리시스</t>
    <phoneticPr fontId="5" type="noConversion"/>
  </si>
  <si>
    <t>합성</t>
    <phoneticPr fontId="5" type="noConversion"/>
  </si>
  <si>
    <t>CMC</t>
    <phoneticPr fontId="5" type="noConversion"/>
  </si>
  <si>
    <t>선택</t>
    <phoneticPr fontId="5" type="noConversion"/>
  </si>
  <si>
    <t>자리수맞춤</t>
    <phoneticPr fontId="5" type="noConversion"/>
  </si>
  <si>
    <t>Pi</t>
    <phoneticPr fontId="5" type="noConversion"/>
  </si>
  <si>
    <t>Pr-Pi</t>
    <phoneticPr fontId="5" type="noConversion"/>
  </si>
  <si>
    <t>Pi,dn-Pi,up</t>
    <phoneticPr fontId="5" type="noConversion"/>
  </si>
  <si>
    <t>b'</t>
    <phoneticPr fontId="5" type="noConversion"/>
  </si>
  <si>
    <t>3. 성적서용</t>
    <phoneticPr fontId="5" type="noConversion"/>
  </si>
  <si>
    <t>4. 합불판정</t>
    <phoneticPr fontId="5" type="noConversion"/>
  </si>
  <si>
    <t>Spec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</si>
  <si>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</si>
  <si>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</si>
  <si>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</si>
  <si>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r>
      <rPr>
        <b/>
        <sz val="9"/>
        <color indexed="9"/>
        <rFont val="돋움"/>
        <family val="3"/>
        <charset val="129"/>
      </rPr>
      <t>값</t>
    </r>
    <phoneticPr fontId="5" type="noConversion"/>
  </si>
  <si>
    <t>보정값</t>
    <phoneticPr fontId="5" type="noConversion"/>
  </si>
  <si>
    <t>확장불확도</t>
    <phoneticPr fontId="5" type="noConversion"/>
  </si>
  <si>
    <r>
      <rPr>
        <b/>
        <sz val="9"/>
        <color indexed="9"/>
        <rFont val="돋움"/>
        <family val="3"/>
        <charset val="129"/>
      </rPr>
      <t>상한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</si>
  <si>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</si>
  <si>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t>자리수</t>
    <phoneticPr fontId="5" type="noConversion"/>
  </si>
  <si>
    <t>지시값 평균</t>
    <phoneticPr fontId="5" type="noConversion"/>
  </si>
  <si>
    <t>0.000 000</t>
    <phoneticPr fontId="5" type="noConversion"/>
  </si>
  <si>
    <t>선형보정계수</t>
    <phoneticPr fontId="5" type="noConversion"/>
  </si>
  <si>
    <t>○ Range 3</t>
    <phoneticPr fontId="5" type="noConversion"/>
  </si>
  <si>
    <t>표시방식</t>
    <phoneticPr fontId="5" type="noConversion"/>
  </si>
  <si>
    <t>1. 교정결과</t>
    <phoneticPr fontId="5" type="noConversion"/>
  </si>
  <si>
    <t>2. 결과계산</t>
    <phoneticPr fontId="5" type="noConversion"/>
  </si>
  <si>
    <t>사용?</t>
    <phoneticPr fontId="5" type="noConversion"/>
  </si>
  <si>
    <t>측정점 번호</t>
    <phoneticPr fontId="5" type="noConversion"/>
  </si>
  <si>
    <t>반복측정?</t>
    <phoneticPr fontId="5" type="noConversion"/>
  </si>
  <si>
    <t>구분</t>
    <phoneticPr fontId="5" type="noConversion"/>
  </si>
  <si>
    <t>2회</t>
    <phoneticPr fontId="5" type="noConversion"/>
  </si>
  <si>
    <t>2회</t>
    <phoneticPr fontId="5" type="noConversion"/>
  </si>
  <si>
    <t>3회</t>
    <phoneticPr fontId="5" type="noConversion"/>
  </si>
  <si>
    <t>평균</t>
    <phoneticPr fontId="5" type="noConversion"/>
  </si>
  <si>
    <t>1회</t>
    <phoneticPr fontId="5" type="noConversion"/>
  </si>
  <si>
    <t>반복성</t>
    <phoneticPr fontId="5" type="noConversion"/>
  </si>
  <si>
    <t>2. 불확도계산</t>
    <phoneticPr fontId="5" type="noConversion"/>
  </si>
  <si>
    <t>명목압력</t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</si>
  <si>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</si>
  <si>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</si>
  <si>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</si>
  <si>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평균값</t>
    <phoneticPr fontId="5" type="noConversion"/>
  </si>
  <si>
    <t>보정값</t>
    <phoneticPr fontId="5" type="noConversion"/>
  </si>
  <si>
    <t>반복도</t>
    <phoneticPr fontId="5" type="noConversion"/>
  </si>
  <si>
    <t>분해능</t>
    <phoneticPr fontId="5" type="noConversion"/>
  </si>
  <si>
    <t>영점</t>
    <phoneticPr fontId="5" type="noConversion"/>
  </si>
  <si>
    <t>합성</t>
    <phoneticPr fontId="5" type="noConversion"/>
  </si>
  <si>
    <t>계산값</t>
    <phoneticPr fontId="5" type="noConversion"/>
  </si>
  <si>
    <t>선택</t>
    <phoneticPr fontId="5" type="noConversion"/>
  </si>
  <si>
    <t>자리수맞춤</t>
    <phoneticPr fontId="5" type="noConversion"/>
  </si>
  <si>
    <t>Pi</t>
    <phoneticPr fontId="5" type="noConversion"/>
  </si>
  <si>
    <t>Pi,dn-Pi,up</t>
    <phoneticPr fontId="5" type="noConversion"/>
  </si>
  <si>
    <t>b'</t>
    <phoneticPr fontId="5" type="noConversion"/>
  </si>
  <si>
    <t>Spec</t>
    <phoneticPr fontId="5" type="noConversion"/>
  </si>
  <si>
    <t>소수점</t>
    <phoneticPr fontId="5" type="noConversion"/>
  </si>
  <si>
    <r>
      <rPr>
        <b/>
        <sz val="9"/>
        <color indexed="9"/>
        <rFont val="돋움"/>
        <family val="3"/>
        <charset val="129"/>
      </rPr>
      <t>소수점</t>
    </r>
    <phoneticPr fontId="5" type="noConversion"/>
  </si>
  <si>
    <t>Number</t>
    <phoneticPr fontId="5" type="noConversion"/>
  </si>
  <si>
    <r>
      <rPr>
        <b/>
        <sz val="9"/>
        <color indexed="9"/>
        <rFont val="돋움"/>
        <family val="3"/>
        <charset val="129"/>
      </rPr>
      <t>하한</t>
    </r>
    <phoneticPr fontId="5" type="noConversion"/>
  </si>
  <si>
    <r>
      <rPr>
        <b/>
        <sz val="9"/>
        <color indexed="9"/>
        <rFont val="돋움"/>
        <family val="3"/>
        <charset val="129"/>
      </rPr>
      <t>범위</t>
    </r>
    <phoneticPr fontId="5" type="noConversion"/>
  </si>
  <si>
    <r>
      <rPr>
        <b/>
        <sz val="9"/>
        <color indexed="9"/>
        <rFont val="돋움"/>
        <family val="3"/>
        <charset val="129"/>
      </rPr>
      <t>자리수</t>
    </r>
    <phoneticPr fontId="5" type="noConversion"/>
  </si>
  <si>
    <t>0.000 00</t>
    <phoneticPr fontId="5" type="noConversion"/>
  </si>
  <si>
    <t>0.000 0</t>
    <phoneticPr fontId="5" type="noConversion"/>
  </si>
  <si>
    <t>4. 기타정보</t>
    <phoneticPr fontId="5" type="noConversion"/>
  </si>
  <si>
    <t>선형보정계수</t>
    <phoneticPr fontId="5" type="noConversion"/>
  </si>
  <si>
    <t>a</t>
    <phoneticPr fontId="68" type="noConversion"/>
  </si>
  <si>
    <t>b</t>
    <phoneticPr fontId="68" type="noConversion"/>
  </si>
  <si>
    <t>○ Range 4</t>
    <phoneticPr fontId="5" type="noConversion"/>
  </si>
  <si>
    <t>교정점 수</t>
    <phoneticPr fontId="5" type="noConversion"/>
  </si>
  <si>
    <t>표시방식</t>
    <phoneticPr fontId="5" type="noConversion"/>
  </si>
  <si>
    <t>2. 결과계산</t>
    <phoneticPr fontId="5" type="noConversion"/>
  </si>
  <si>
    <t>반복측정?</t>
    <phoneticPr fontId="5" type="noConversion"/>
  </si>
  <si>
    <t>반복성</t>
    <phoneticPr fontId="5" type="noConversion"/>
  </si>
  <si>
    <t>측정점번호</t>
    <phoneticPr fontId="5" type="noConversion"/>
  </si>
  <si>
    <t>명목압력</t>
    <phoneticPr fontId="5" type="noConversion"/>
  </si>
  <si>
    <r>
      <t xml:space="preserve">표준기
확장불확도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</si>
  <si>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r>
      <t xml:space="preserve">표준기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</si>
  <si>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합성
표준불확도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=1</t>
    </r>
    <phoneticPr fontId="5" type="noConversion"/>
  </si>
  <si>
    <r>
      <t xml:space="preserve">측정불확도 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</si>
  <si>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CMC
검토</t>
    <phoneticPr fontId="5" type="noConversion"/>
  </si>
  <si>
    <t>히스테리시스</t>
    <phoneticPr fontId="5" type="noConversion"/>
  </si>
  <si>
    <t>자리수맞춤</t>
    <phoneticPr fontId="5" type="noConversion"/>
  </si>
  <si>
    <t>Pr-Pi</t>
    <phoneticPr fontId="5" type="noConversion"/>
  </si>
  <si>
    <t>Number</t>
    <phoneticPr fontId="5" type="noConversion"/>
  </si>
  <si>
    <t>0.000 000 0</t>
    <phoneticPr fontId="5" type="noConversion"/>
  </si>
  <si>
    <t>0.000</t>
    <phoneticPr fontId="5" type="noConversion"/>
  </si>
  <si>
    <t>4. 기타정보</t>
    <phoneticPr fontId="5" type="noConversion"/>
  </si>
  <si>
    <t>a</t>
    <phoneticPr fontId="68" type="noConversion"/>
  </si>
  <si>
    <t>b</t>
    <phoneticPr fontId="68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</si>
  <si>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5" type="noConversion"/>
  </si>
  <si>
    <t>측정점수</t>
    <phoneticPr fontId="5" type="noConversion"/>
  </si>
  <si>
    <t>추가측정점수</t>
    <phoneticPr fontId="5" type="noConversion"/>
  </si>
  <si>
    <t>Range 1</t>
    <phoneticPr fontId="5" type="noConversion"/>
  </si>
  <si>
    <t>Range 2</t>
    <phoneticPr fontId="5" type="noConversion"/>
  </si>
  <si>
    <t>Range 3</t>
    <phoneticPr fontId="5" type="noConversion"/>
  </si>
  <si>
    <t>Range 4</t>
    <phoneticPr fontId="5" type="noConversion"/>
  </si>
  <si>
    <t>기본, 표준교정시 교정점 1 Point 추가시 측정점수가 2점 증가하며 종합교정시 측정점수가 6점 증가함.</t>
    <phoneticPr fontId="5" type="noConversion"/>
  </si>
  <si>
    <t>표준, 종합 교정시 실비 이므로 위와 같이 계산해도 무방할것으로 보임.</t>
    <phoneticPr fontId="5" type="noConversion"/>
  </si>
  <si>
    <t>교정대상기기(압력계) 지시값</t>
  </si>
  <si>
    <t>교정대상기기(압력계) 지시값</t>
    <phoneticPr fontId="5" type="noConversion"/>
  </si>
  <si>
    <t>교정대상기기(압력계) 지시값 (단위환산)</t>
  </si>
  <si>
    <t>교정대상기기(압력계) 지시값 (단위환산)</t>
    <phoneticPr fontId="5" type="noConversion"/>
  </si>
  <si>
    <t>교정대상기기(압력계) 지시값 (pi)</t>
  </si>
  <si>
    <t>교정대상기기(압력계) 지시값 (pi)</t>
    <phoneticPr fontId="5" type="noConversion"/>
  </si>
  <si>
    <t>교정대상기기(압력계) 지시값 (영점보정)</t>
  </si>
  <si>
    <t>교정대상기기(압력계) 지시값 (영점보정)</t>
    <phoneticPr fontId="5" type="noConversion"/>
  </si>
  <si>
    <t>교정대상기기(압력계) 특성</t>
  </si>
  <si>
    <t>교정대상기기(압력계) 특성</t>
    <phoneticPr fontId="5" type="noConversion"/>
  </si>
  <si>
    <t>교정대상기기(압력계) 불확도인자 표준불확도 (k=1)</t>
  </si>
  <si>
    <t>교정대상기기(압력계) 불확도인자 표준불확도 (k=1)</t>
    <phoneticPr fontId="5" type="noConversion"/>
  </si>
  <si>
    <t>5%rule?</t>
    <phoneticPr fontId="5" type="noConversion"/>
  </si>
  <si>
    <t>세부분류번호</t>
    <phoneticPr fontId="5" type="noConversion"/>
  </si>
  <si>
    <t>측정기명</t>
    <phoneticPr fontId="5" type="noConversion"/>
  </si>
  <si>
    <t>영문명</t>
    <phoneticPr fontId="5" type="noConversion"/>
  </si>
  <si>
    <r>
      <t>,p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</si>
  <si>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>, p</t>
    </r>
    <r>
      <rPr>
        <i/>
        <vertAlign val="subscript"/>
        <sz val="10"/>
        <rFont val="Times New Roman"/>
        <family val="1"/>
      </rPr>
      <t>i</t>
    </r>
    <phoneticPr fontId="5" type="noConversion"/>
  </si>
  <si>
    <t>조건2</t>
    <phoneticPr fontId="5" type="noConversion"/>
  </si>
  <si>
    <t>다이얼</t>
    <phoneticPr fontId="5" type="noConversion"/>
  </si>
  <si>
    <t>디지털</t>
    <phoneticPr fontId="5" type="noConversion"/>
  </si>
  <si>
    <t>기본수수료</t>
    <phoneticPr fontId="5" type="noConversion"/>
  </si>
  <si>
    <t>추가수수료</t>
    <phoneticPr fontId="5" type="noConversion"/>
  </si>
  <si>
    <t>표준, 종합교정시 실비</t>
    <phoneticPr fontId="5" type="noConversion"/>
  </si>
  <si>
    <t>다이얼</t>
    <phoneticPr fontId="5" type="noConversion"/>
  </si>
  <si>
    <t>기본수수료</t>
    <phoneticPr fontId="5" type="noConversion"/>
  </si>
  <si>
    <t>합계</t>
    <phoneticPr fontId="5" type="noConversion"/>
  </si>
  <si>
    <t>항목</t>
    <phoneticPr fontId="5" type="noConversion"/>
  </si>
  <si>
    <t>교정여부</t>
    <phoneticPr fontId="5" type="noConversion"/>
  </si>
  <si>
    <t>최대용량 (MPa)</t>
    <phoneticPr fontId="5" type="noConversion"/>
  </si>
  <si>
    <t>소계</t>
    <phoneticPr fontId="5" type="noConversion"/>
  </si>
  <si>
    <t>※ 교정점 16 Point(가압, 감압 교정+반복측정) 를 1 Range로 간주하였음.</t>
    <phoneticPr fontId="5" type="noConversion"/>
  </si>
  <si>
    <t>기본교정시 최소 측정점이 16점이므로 측정점이 16점 이상 발생시 측정점수당 기본수수료의 6.25 % 추가함.</t>
    <phoneticPr fontId="5" type="noConversion"/>
  </si>
  <si>
    <t>표시방식</t>
    <phoneticPr fontId="5" type="noConversion"/>
  </si>
  <si>
    <t>조건1 (MPa)</t>
    <phoneticPr fontId="5" type="noConversion"/>
  </si>
  <si>
    <t>세부분류</t>
    <phoneticPr fontId="5" type="noConversion"/>
  </si>
  <si>
    <t>&lt;</t>
    <phoneticPr fontId="5" type="noConversion"/>
  </si>
  <si>
    <t>&gt;=</t>
    <phoneticPr fontId="5" type="noConversion"/>
  </si>
  <si>
    <t>조건3</t>
    <phoneticPr fontId="5" type="noConversion"/>
  </si>
  <si>
    <t>정밀도</t>
    <phoneticPr fontId="5" type="noConversion"/>
  </si>
  <si>
    <t>기준기1</t>
    <phoneticPr fontId="5" type="noConversion"/>
  </si>
  <si>
    <t>기준기2</t>
    <phoneticPr fontId="5" type="noConversion"/>
  </si>
  <si>
    <t>기준기3</t>
    <phoneticPr fontId="5" type="noConversion"/>
  </si>
  <si>
    <t>hPa abs.</t>
    <phoneticPr fontId="5" type="noConversion"/>
  </si>
  <si>
    <t>교정포인트를 늘려달라는 업체 요구가 증가 함에 따라, 교정점 추가분을 적용하였음.</t>
    <phoneticPr fontId="5" type="noConversion"/>
  </si>
  <si>
    <t>교정점 추가분</t>
    <phoneticPr fontId="5" type="noConversion"/>
  </si>
  <si>
    <t>Decision</t>
  </si>
  <si>
    <t>FAIL?</t>
    <phoneticPr fontId="5" type="noConversion"/>
  </si>
  <si>
    <r>
      <rPr>
        <b/>
        <sz val="9"/>
        <color indexed="9"/>
        <rFont val="돋움"/>
        <family val="3"/>
        <charset val="129"/>
      </rPr>
      <t>판정</t>
    </r>
    <phoneticPr fontId="5" type="noConversion"/>
  </si>
  <si>
    <t>지시값 평균</t>
    <phoneticPr fontId="5" type="noConversion"/>
  </si>
  <si>
    <t>지시값 평균</t>
    <phoneticPr fontId="5" type="noConversion"/>
  </si>
  <si>
    <t>보정값</t>
    <phoneticPr fontId="5" type="noConversion"/>
  </si>
  <si>
    <t>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</si>
  <si>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</si>
  <si>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</si>
  <si>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측정불확도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</si>
  <si>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</si>
  <si>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</si>
  <si>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측정불확도</t>
    <phoneticPr fontId="5" type="noConversion"/>
  </si>
  <si>
    <t>■ 측정불확도</t>
    <phoneticPr fontId="5" type="noConversion"/>
  </si>
  <si>
    <r>
      <t xml:space="preserve">유효자유도가 10 이상으로 충분히 큰 경우 포함인자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=2(신뢰수준 약 95 %)를 사용하여 측정불확도를 구한다.</t>
    </r>
    <phoneticPr fontId="5" type="noConversion"/>
  </si>
  <si>
    <t>■ 측정불확도</t>
    <phoneticPr fontId="5" type="noConversion"/>
  </si>
  <si>
    <t>사용중지?</t>
  </si>
  <si>
    <t>COID</t>
    <phoneticPr fontId="5" type="noConversion"/>
  </si>
  <si>
    <r>
      <t>U+</t>
    </r>
    <r>
      <rPr>
        <sz val="9"/>
        <rFont val="돋움"/>
        <family val="3"/>
        <charset val="129"/>
      </rPr>
      <t>α</t>
    </r>
    <phoneticPr fontId="5" type="noConversion"/>
  </si>
  <si>
    <t>kPa</t>
    <phoneticPr fontId="5" type="noConversion"/>
  </si>
  <si>
    <t>MPa</t>
    <phoneticPr fontId="5" type="noConversion"/>
  </si>
  <si>
    <t>Pa abs.</t>
    <phoneticPr fontId="5" type="noConversion"/>
  </si>
  <si>
    <t>kPa abs.</t>
    <phoneticPr fontId="5" type="noConversion"/>
  </si>
  <si>
    <t>MPa abs.</t>
    <phoneticPr fontId="5" type="noConversion"/>
  </si>
  <si>
    <t>Pa</t>
    <phoneticPr fontId="5" type="noConversion"/>
  </si>
  <si>
    <t>hPa</t>
    <phoneticPr fontId="5" type="noConversion"/>
  </si>
  <si>
    <t>kPa abs.</t>
    <phoneticPr fontId="5" type="noConversion"/>
  </si>
  <si>
    <t>mbar</t>
    <phoneticPr fontId="5" type="noConversion"/>
  </si>
  <si>
    <t>bar</t>
    <phoneticPr fontId="5" type="noConversion"/>
  </si>
  <si>
    <t>psi</t>
    <phoneticPr fontId="5" type="noConversion"/>
  </si>
  <si>
    <t>kgf/㎠</t>
    <phoneticPr fontId="5" type="noConversion"/>
  </si>
  <si>
    <t>inHg</t>
    <phoneticPr fontId="5" type="noConversion"/>
  </si>
  <si>
    <t>mmHg</t>
    <phoneticPr fontId="5" type="noConversion"/>
  </si>
  <si>
    <t>cmHg</t>
    <phoneticPr fontId="5" type="noConversion"/>
  </si>
  <si>
    <t>inH2O</t>
    <phoneticPr fontId="5" type="noConversion"/>
  </si>
  <si>
    <t>mmH2O</t>
    <phoneticPr fontId="5" type="noConversion"/>
  </si>
  <si>
    <t>cmH2O</t>
    <phoneticPr fontId="5" type="noConversion"/>
  </si>
  <si>
    <t>N/㎠</t>
    <phoneticPr fontId="5" type="noConversion"/>
  </si>
  <si>
    <t>Pa abs.</t>
    <phoneticPr fontId="5" type="noConversion"/>
  </si>
  <si>
    <t>hPa abs.</t>
    <phoneticPr fontId="5" type="noConversion"/>
  </si>
  <si>
    <t>kPa abs.</t>
    <phoneticPr fontId="5" type="noConversion"/>
  </si>
  <si>
    <t>MPa abs.</t>
    <phoneticPr fontId="5" type="noConversion"/>
  </si>
  <si>
    <t>mbar abs.</t>
    <phoneticPr fontId="5" type="noConversion"/>
  </si>
  <si>
    <t>bar abs.</t>
    <phoneticPr fontId="5" type="noConversion"/>
  </si>
  <si>
    <t>psi abs.</t>
    <phoneticPr fontId="5" type="noConversion"/>
  </si>
  <si>
    <t>atm</t>
    <phoneticPr fontId="5" type="noConversion"/>
  </si>
  <si>
    <t>kgf/㎠ abs.</t>
    <phoneticPr fontId="5" type="noConversion"/>
  </si>
  <si>
    <t>fees</t>
    <phoneticPr fontId="5" type="noConversion"/>
  </si>
  <si>
    <t>P/F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</si>
  <si>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</si>
  <si>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 xml:space="preserve"> 성적서발급번호(Certificate No) :</t>
    <phoneticPr fontId="5" type="noConversion"/>
  </si>
  <si>
    <t>● 교정결과</t>
    <phoneticPr fontId="5" type="noConversion"/>
  </si>
  <si>
    <t>Standard Value</t>
    <phoneticPr fontId="5" type="noConversion"/>
  </si>
  <si>
    <t>Unit</t>
    <phoneticPr fontId="5" type="noConversion"/>
  </si>
  <si>
    <t>조정 전</t>
    <phoneticPr fontId="5" type="noConversion"/>
  </si>
  <si>
    <t>조정 후</t>
    <phoneticPr fontId="5" type="noConversion"/>
  </si>
  <si>
    <t>Measurement Uncertainty</t>
    <phoneticPr fontId="5" type="noConversion"/>
  </si>
  <si>
    <t>Measured
Value</t>
    <phoneticPr fontId="5" type="noConversion"/>
  </si>
  <si>
    <t>Measured
Value</t>
    <phoneticPr fontId="5" type="noConversion"/>
  </si>
  <si>
    <t>Correction
Value</t>
    <phoneticPr fontId="5" type="noConversion"/>
  </si>
  <si>
    <t>Pass
/Fail</t>
    <phoneticPr fontId="5" type="noConversion"/>
  </si>
  <si>
    <t>Pass
/Fail</t>
    <phoneticPr fontId="5" type="noConversion"/>
  </si>
  <si>
    <t>MEASURED VALUE (조정후)</t>
    <phoneticPr fontId="5" type="noConversion"/>
  </si>
  <si>
    <t>MEASURED VALUE (조정후)</t>
    <phoneticPr fontId="5" type="noConversion"/>
  </si>
  <si>
    <t>◆ 측정불확도 추정보고서 (조정후) ◆</t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</si>
  <si>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1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</si>
  <si>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2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</si>
  <si>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3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</si>
  <si>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Range 4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5" type="noConversion"/>
  </si>
  <si>
    <t>※ 신뢰수준 약 95 %,</t>
  </si>
  <si>
    <t>표시단위</t>
    <phoneticPr fontId="5" type="noConversion"/>
  </si>
  <si>
    <t>표시단위</t>
    <phoneticPr fontId="5" type="noConversion"/>
  </si>
  <si>
    <t>최소눈금</t>
    <phoneticPr fontId="5" type="noConversion"/>
  </si>
  <si>
    <t>최소눈금</t>
    <phoneticPr fontId="5" type="noConversion"/>
  </si>
  <si>
    <t>최소눈금</t>
    <phoneticPr fontId="5" type="noConversion"/>
  </si>
  <si>
    <t>U &amp; r</t>
  </si>
  <si>
    <t>HCT</t>
    <phoneticPr fontId="5" type="noConversion"/>
  </si>
  <si>
    <t>U+α</t>
    <phoneticPr fontId="5" type="noConversion"/>
  </si>
  <si>
    <t>0.000 000 00</t>
    <phoneticPr fontId="5" type="noConversion"/>
  </si>
  <si>
    <t>0.000 000 00</t>
    <phoneticPr fontId="5" type="noConversion"/>
  </si>
  <si>
    <t>0.000 000</t>
    <phoneticPr fontId="5" type="noConversion"/>
  </si>
  <si>
    <t>0.000 00</t>
    <phoneticPr fontId="5" type="noConversion"/>
  </si>
  <si>
    <t>0.000 0</t>
    <phoneticPr fontId="5" type="noConversion"/>
  </si>
  <si>
    <t>0.00</t>
    <phoneticPr fontId="5" type="noConversion"/>
  </si>
  <si>
    <t>0.00</t>
    <phoneticPr fontId="5" type="noConversion"/>
  </si>
  <si>
    <t>0.0</t>
    <phoneticPr fontId="5" type="noConversion"/>
  </si>
  <si>
    <t>0.000 000 0</t>
    <phoneticPr fontId="5" type="noConversion"/>
  </si>
  <si>
    <t>0.000 000</t>
    <phoneticPr fontId="5" type="noConversion"/>
  </si>
  <si>
    <t>0.000 0</t>
    <phoneticPr fontId="5" type="noConversion"/>
  </si>
  <si>
    <t>0.000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</si>
  <si>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</si>
  <si>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</si>
  <si>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</si>
  <si>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0.000 000</t>
    <phoneticPr fontId="5" type="noConversion"/>
  </si>
  <si>
    <t>0.000 00</t>
    <phoneticPr fontId="5" type="noConversion"/>
  </si>
  <si>
    <t>0.000 0</t>
    <phoneticPr fontId="5" type="noConversion"/>
  </si>
  <si>
    <t>0.000</t>
    <phoneticPr fontId="5" type="noConversion"/>
  </si>
  <si>
    <t>0.00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</si>
  <si>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</si>
  <si>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</si>
  <si>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</si>
  <si>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</t>
    <phoneticPr fontId="5" type="noConversion"/>
  </si>
  <si>
    <t>0.00</t>
    <phoneticPr fontId="5" type="noConversion"/>
  </si>
  <si>
    <t>0.000 000 0</t>
    <phoneticPr fontId="5" type="noConversion"/>
  </si>
  <si>
    <t>0.00</t>
    <phoneticPr fontId="5" type="noConversion"/>
  </si>
  <si>
    <t>0.0</t>
    <phoneticPr fontId="5" type="noConversion"/>
  </si>
  <si>
    <t>0.000 000 00</t>
    <phoneticPr fontId="5" type="noConversion"/>
  </si>
  <si>
    <t>0.000 000 0</t>
    <phoneticPr fontId="5" type="noConversion"/>
  </si>
  <si>
    <t>0.000 00</t>
    <phoneticPr fontId="5" type="noConversion"/>
  </si>
  <si>
    <t>0.000</t>
    <phoneticPr fontId="5" type="noConversion"/>
  </si>
  <si>
    <t>0.00</t>
    <phoneticPr fontId="5" type="noConversion"/>
  </si>
  <si>
    <t>0.000 00</t>
    <phoneticPr fontId="5" type="noConversion"/>
  </si>
  <si>
    <t>소수점 자리수</t>
    <phoneticPr fontId="5" type="noConversion"/>
  </si>
  <si>
    <t>소수점 자리수</t>
    <phoneticPr fontId="5" type="noConversion"/>
  </si>
  <si>
    <t>보정값</t>
    <phoneticPr fontId="5" type="noConversion"/>
  </si>
  <si>
    <t>교정대상기기 기준면에서의 표준압력</t>
    <phoneticPr fontId="5" type="noConversion"/>
  </si>
  <si>
    <t>교정대상기기 지시값</t>
    <phoneticPr fontId="5" type="noConversion"/>
  </si>
  <si>
    <t>:</t>
    <phoneticPr fontId="5" type="noConversion"/>
  </si>
  <si>
    <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</si>
  <si>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p</t>
    </r>
    <r>
      <rPr>
        <i/>
        <vertAlign val="subscript"/>
        <sz val="10"/>
        <rFont val="Times New Roman"/>
        <family val="1"/>
      </rPr>
      <t>i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</si>
  <si>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</si>
  <si>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</si>
  <si>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</si>
  <si>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vertAlign val="subscript"/>
        <sz val="10"/>
        <rFont val="Times New Roman"/>
        <family val="1"/>
      </rPr>
      <t>i</t>
    </r>
    <phoneticPr fontId="5" type="noConversion"/>
  </si>
  <si>
    <r>
      <t>u</t>
    </r>
    <r>
      <rPr>
        <vertAlign val="subscript"/>
        <sz val="10"/>
        <rFont val="Times New Roman"/>
        <family val="1"/>
      </rPr>
      <t>res</t>
    </r>
    <phoneticPr fontId="5" type="noConversion"/>
  </si>
  <si>
    <r>
      <t>u</t>
    </r>
    <r>
      <rPr>
        <vertAlign val="subscript"/>
        <sz val="10"/>
        <rFont val="Times New Roman"/>
        <family val="1"/>
      </rPr>
      <t>zero</t>
    </r>
    <phoneticPr fontId="5" type="noConversion"/>
  </si>
  <si>
    <r>
      <t>u</t>
    </r>
    <r>
      <rPr>
        <vertAlign val="subscript"/>
        <sz val="10"/>
        <rFont val="Times New Roman"/>
        <family val="1"/>
      </rPr>
      <t>rep</t>
    </r>
    <phoneticPr fontId="5" type="noConversion"/>
  </si>
  <si>
    <r>
      <t>u</t>
    </r>
    <r>
      <rPr>
        <vertAlign val="subscript"/>
        <sz val="10"/>
        <rFont val="Times New Roman"/>
        <family val="1"/>
      </rPr>
      <t>hys</t>
    </r>
    <phoneticPr fontId="5" type="noConversion"/>
  </si>
  <si>
    <r>
      <t>u</t>
    </r>
    <r>
      <rPr>
        <vertAlign val="subscript"/>
        <sz val="10"/>
        <rFont val="Times New Roman"/>
        <family val="1"/>
      </rPr>
      <t>c</t>
    </r>
    <phoneticPr fontId="5" type="noConversion"/>
  </si>
  <si>
    <r>
      <t>1</t>
    </r>
    <r>
      <rPr>
        <b/>
        <sz val="10"/>
        <rFont val="맑은 고딕"/>
        <family val="3"/>
        <charset val="129"/>
        <scheme val="major"/>
      </rPr>
      <t>. 표준기의 표준불확도,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</si>
  <si>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s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</si>
  <si>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i</t>
    </r>
    <phoneticPr fontId="5" type="noConversion"/>
  </si>
  <si>
    <r>
      <t>2</t>
    </r>
    <r>
      <rPr>
        <b/>
        <sz val="10"/>
        <rFont val="맑은 고딕"/>
        <family val="3"/>
        <charset val="129"/>
        <scheme val="major"/>
      </rPr>
      <t>. 교정대상기기의 표준불확도,</t>
    </r>
    <phoneticPr fontId="5" type="noConversion"/>
  </si>
  <si>
    <t>×</t>
    <phoneticPr fontId="5" type="noConversion"/>
  </si>
  <si>
    <t>|</t>
    <phoneticPr fontId="5" type="noConversion"/>
  </si>
  <si>
    <t>=</t>
    <phoneticPr fontId="5" type="noConversion"/>
  </si>
  <si>
    <r>
      <rPr>
        <i/>
        <sz val="10"/>
        <rFont val="Times New Roman"/>
        <family val="1"/>
      </rPr>
      <t>ν</t>
    </r>
    <r>
      <rPr>
        <vertAlign val="subscript"/>
        <sz val="10"/>
        <rFont val="Times New Roman"/>
        <family val="1"/>
      </rPr>
      <t>s</t>
    </r>
    <phoneticPr fontId="5" type="noConversion"/>
  </si>
  <si>
    <t>=</t>
    <phoneticPr fontId="5" type="noConversion"/>
  </si>
  <si>
    <t>+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</si>
  <si>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res</t>
    </r>
    <phoneticPr fontId="5" type="noConversion"/>
  </si>
  <si>
    <r>
      <t>가</t>
    </r>
    <r>
      <rPr>
        <b/>
        <sz val="10"/>
        <rFont val="맑은 고딕"/>
        <family val="3"/>
        <charset val="129"/>
        <scheme val="major"/>
      </rPr>
      <t>) 분해능에 의한 표준불확도,</t>
    </r>
    <phoneticPr fontId="5" type="noConversion"/>
  </si>
  <si>
    <r>
      <rPr>
        <i/>
        <sz val="10"/>
        <rFont val="Times New Roman"/>
        <family val="1"/>
      </rPr>
      <t>ν</t>
    </r>
    <r>
      <rPr>
        <vertAlign val="subscript"/>
        <sz val="10"/>
        <rFont val="Times New Roman"/>
        <family val="1"/>
      </rPr>
      <t>res</t>
    </r>
    <phoneticPr fontId="5" type="noConversion"/>
  </si>
  <si>
    <t>=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</si>
  <si>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zero</t>
    </r>
    <phoneticPr fontId="5" type="noConversion"/>
  </si>
  <si>
    <r>
      <rPr>
        <b/>
        <sz val="10"/>
        <rFont val="맑은 고딕"/>
        <family val="1"/>
        <scheme val="major"/>
      </rPr>
      <t>나</t>
    </r>
    <r>
      <rPr>
        <b/>
        <sz val="10"/>
        <rFont val="맑은 고딕"/>
        <family val="3"/>
        <charset val="129"/>
        <scheme val="major"/>
      </rPr>
      <t>) 영점오차에 의한 표준불확도,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</si>
  <si>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rep</t>
    </r>
    <phoneticPr fontId="5" type="noConversion"/>
  </si>
  <si>
    <r>
      <t>다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반복성에 의한 표준불확도,</t>
    </r>
    <phoneticPr fontId="5" type="noConversion"/>
  </si>
  <si>
    <r>
      <t xml:space="preserve">반복도 :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는 설치가 변하지 않았을 때 측정시리즈에서 반복 측정된 값들 사이의 차이로부터</t>
    </r>
    <phoneticPr fontId="5" type="noConversion"/>
  </si>
  <si>
    <r>
      <t>※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가압 측정에서의 반복성과 감압 측정에서의 반복성 중 최대값이 반복성 </t>
    </r>
    <r>
      <rPr>
        <i/>
        <sz val="10"/>
        <rFont val="Times New Roman"/>
        <family val="1"/>
      </rPr>
      <t>b'</t>
    </r>
    <r>
      <rPr>
        <sz val="10"/>
        <rFont val="맑은 고딕"/>
        <family val="3"/>
        <charset val="129"/>
        <scheme val="minor"/>
      </rPr>
      <t xml:space="preserve"> 이므로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</si>
  <si>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vertAlign val="subscript"/>
        <sz val="10"/>
        <rFont val="Times New Roman"/>
        <family val="1"/>
      </rPr>
      <t>hys</t>
    </r>
    <phoneticPr fontId="5" type="noConversion"/>
  </si>
  <si>
    <r>
      <rPr>
        <b/>
        <sz val="10"/>
        <rFont val="맑은 고딕"/>
        <family val="1"/>
        <scheme val="major"/>
      </rPr>
      <t>라</t>
    </r>
    <r>
      <rPr>
        <b/>
        <sz val="10"/>
        <rFont val="맑은 고딕"/>
        <family val="3"/>
        <charset val="129"/>
        <scheme val="major"/>
      </rPr>
      <t>) 히스테리시스에 의한 표준불확도,</t>
    </r>
    <phoneticPr fontId="5" type="noConversion"/>
  </si>
  <si>
    <t>◇ 신뢰수준 약 95%,</t>
    <phoneticPr fontId="5" type="noConversion"/>
  </si>
  <si>
    <t>◇ Confidence level about 95 %,</t>
    <phoneticPr fontId="5" type="noConversion"/>
  </si>
  <si>
    <t>Measurement
Uncertainty</t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</si>
  <si>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</si>
  <si>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</si>
  <si>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</si>
  <si>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</si>
  <si>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 xml:space="preserve">표준압력
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</si>
  <si>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5" type="noConversion"/>
  </si>
  <si>
    <t>영점오차 : 가압과 감압 측정시 영점을 읽은 값을 의미하며, 다음과 같이 계산한다.</t>
    <phoneticPr fontId="5" type="noConversion"/>
  </si>
  <si>
    <t>교정대상기기의 불확도에 영향을 주는 인자로는 분해능, 영점오차, 반복도, 히스테리시스가 있다.</t>
    <phoneticPr fontId="5" type="noConversion"/>
  </si>
  <si>
    <r>
      <t>u</t>
    </r>
    <r>
      <rPr>
        <vertAlign val="subscript"/>
        <sz val="10"/>
        <rFont val="Times New Roman"/>
        <family val="1"/>
      </rPr>
      <t>c</t>
    </r>
    <phoneticPr fontId="5" type="noConversion"/>
  </si>
  <si>
    <t>명목압력</t>
  </si>
  <si>
    <t>표준압력</t>
  </si>
  <si>
    <t>세부분류</t>
    <phoneticPr fontId="5" type="noConversion"/>
  </si>
  <si>
    <t>캘리브레이터 1</t>
    <phoneticPr fontId="5" type="noConversion"/>
  </si>
  <si>
    <t>캘리브레이터 2</t>
    <phoneticPr fontId="5" type="noConversion"/>
  </si>
  <si>
    <t>세부분류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</si>
  <si>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측정</t>
    </r>
    <r>
      <rPr>
        <b/>
        <sz val="10"/>
        <rFont val="돋움"/>
        <family val="3"/>
        <charset val="129"/>
      </rPr>
      <t>불확도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</si>
  <si>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단위환산표</t>
    </r>
    <phoneticPr fontId="5" type="noConversion"/>
  </si>
  <si>
    <r>
      <t xml:space="preserve">이 값을 포함인자 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값으로 나누면</t>
    </r>
    <phoneticPr fontId="5" type="noConversion"/>
  </si>
  <si>
    <t>분해능</t>
    <phoneticPr fontId="5" type="noConversion"/>
  </si>
  <si>
    <t>분해능단위</t>
    <phoneticPr fontId="5" type="noConversion"/>
  </si>
  <si>
    <t>교정계수1</t>
    <phoneticPr fontId="5" type="noConversion"/>
  </si>
  <si>
    <t>교정계수2</t>
    <phoneticPr fontId="5" type="noConversion"/>
  </si>
  <si>
    <t>안정도1</t>
    <phoneticPr fontId="5" type="noConversion"/>
  </si>
  <si>
    <t>안정도2</t>
    <phoneticPr fontId="5" type="noConversion"/>
  </si>
  <si>
    <t>안정도단위2</t>
    <phoneticPr fontId="5" type="noConversion"/>
  </si>
  <si>
    <t>안정도단위1</t>
    <phoneticPr fontId="5" type="noConversion"/>
  </si>
  <si>
    <t>측정불확도</t>
    <phoneticPr fontId="5" type="noConversion"/>
  </si>
  <si>
    <t>불확도단위</t>
    <phoneticPr fontId="5" type="noConversion"/>
  </si>
  <si>
    <r>
      <t xml:space="preserve">표준기
측정불확도
</t>
    </r>
    <r>
      <rPr>
        <b/>
        <i/>
        <sz val="9"/>
        <color indexed="9"/>
        <rFont val="맑은 고딕"/>
        <family val="3"/>
        <charset val="129"/>
        <scheme val="minor"/>
      </rPr>
      <t>k</t>
    </r>
    <r>
      <rPr>
        <b/>
        <sz val="9"/>
        <color indexed="9"/>
        <rFont val="맑은 고딕"/>
        <family val="3"/>
        <charset val="129"/>
        <scheme val="minor"/>
      </rPr>
      <t>=2</t>
    </r>
    <phoneticPr fontId="5" type="noConversion"/>
  </si>
  <si>
    <t>환산계수</t>
    <phoneticPr fontId="5" type="noConversion"/>
  </si>
  <si>
    <t>명목압력 단위환산</t>
    <phoneticPr fontId="5" type="noConversion"/>
  </si>
  <si>
    <t>단위환산계수</t>
    <phoneticPr fontId="5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</si>
  <si>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안정도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계산</t>
    </r>
    <phoneticPr fontId="5" type="noConversion"/>
  </si>
  <si>
    <t>값으로 환산</t>
    <phoneticPr fontId="5" type="noConversion"/>
  </si>
  <si>
    <t>안정도</t>
    <phoneticPr fontId="5" type="noConversion"/>
  </si>
  <si>
    <t>안정도 1</t>
    <phoneticPr fontId="5" type="noConversion"/>
  </si>
  <si>
    <t>안정도 2</t>
    <phoneticPr fontId="5" type="noConversion"/>
  </si>
  <si>
    <r>
      <t>표준기
장기안정도</t>
    </r>
    <r>
      <rPr>
        <b/>
        <i/>
        <sz val="9"/>
        <color indexed="9"/>
        <rFont val="맑은 고딕"/>
        <family val="3"/>
        <charset val="129"/>
        <scheme val="minor"/>
      </rPr>
      <t/>
    </r>
    <phoneticPr fontId="5" type="noConversion"/>
  </si>
  <si>
    <t>표준기
장기안정도</t>
    <phoneticPr fontId="5" type="noConversion"/>
  </si>
  <si>
    <t>장기안정도</t>
    <phoneticPr fontId="5" type="noConversion"/>
  </si>
  <si>
    <t>교정계수</t>
    <phoneticPr fontId="5" type="noConversion"/>
  </si>
  <si>
    <t>※ 압력 교정기 사용시</t>
    <phoneticPr fontId="5" type="noConversion"/>
  </si>
  <si>
    <t>압력 교정기의 불확도는 교정성적서의 측정불확도와 장기안정성을 합성하여 구한다.</t>
    <phoneticPr fontId="5" type="noConversion"/>
  </si>
  <si>
    <t>2) 압력교정기의 장기안정성은 제조사의 스펙을 이용하여 구한다.</t>
    <phoneticPr fontId="5" type="noConversion"/>
  </si>
  <si>
    <t>표준압력계산</t>
    <phoneticPr fontId="5" type="noConversion"/>
  </si>
  <si>
    <t>캘리브레이터 2</t>
  </si>
  <si>
    <t>F.S</t>
    <phoneticPr fontId="5" type="noConversion"/>
  </si>
  <si>
    <t>최소눈금표시</t>
    <phoneticPr fontId="5" type="noConversion"/>
  </si>
  <si>
    <t>※ 참고</t>
    <phoneticPr fontId="5" type="noConversion"/>
  </si>
  <si>
    <t>○ 선형 보정식 y = aX + b</t>
    <phoneticPr fontId="5" type="noConversion"/>
  </si>
  <si>
    <t>○ 참고 : 선형 보정식 y = aX + b</t>
    <phoneticPr fontId="5" type="noConversion"/>
  </si>
  <si>
    <t>※ Note</t>
  </si>
  <si>
    <t>최소범위</t>
    <phoneticPr fontId="5" type="noConversion"/>
  </si>
  <si>
    <t>최대범위</t>
    <phoneticPr fontId="5" type="noConversion"/>
  </si>
  <si>
    <t>최소범위(표시)</t>
    <phoneticPr fontId="5" type="noConversion"/>
  </si>
  <si>
    <t>최대범위(표시)</t>
    <phoneticPr fontId="5" type="noConversion"/>
  </si>
  <si>
    <t>표준기압력</t>
    <phoneticPr fontId="5" type="noConversion"/>
  </si>
  <si>
    <t>데이터로거 지시값</t>
    <phoneticPr fontId="5" type="noConversion"/>
  </si>
  <si>
    <t>측정시간(분)</t>
    <phoneticPr fontId="5" type="noConversion"/>
  </si>
  <si>
    <t>설정온도(℃)</t>
    <phoneticPr fontId="5" type="noConversion"/>
  </si>
  <si>
    <t>측정조건</t>
    <phoneticPr fontId="5" type="noConversion"/>
  </si>
  <si>
    <t>20411-2</t>
    <phoneticPr fontId="5" type="noConversion"/>
  </si>
  <si>
    <t>Autoclave, Hast chamber</t>
  </si>
  <si>
    <t>고압 멸균기, 고가속 스트레스 시험 챔버</t>
    <phoneticPr fontId="5" type="noConversion"/>
  </si>
  <si>
    <t>소수점자리수</t>
    <phoneticPr fontId="5" type="noConversion"/>
  </si>
  <si>
    <t>불확도 단위환산</t>
    <phoneticPr fontId="5" type="noConversion"/>
  </si>
  <si>
    <t>Pressure Logger(abs)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</si>
</sst>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\ 000"/>
    <numFmt numFmtId="190" formatCode="0.000"/>
    <numFmt numFmtId="191" formatCode="0_ "/>
    <numFmt numFmtId="192" formatCode="0.000\ 0"/>
    <numFmt numFmtId="193" formatCode="0.000000_ "/>
    <numFmt numFmtId="194" formatCode="0.00\ &quot;μm&quot;"/>
    <numFmt numFmtId="195" formatCode="0.0"/>
    <numFmt numFmtId="196" formatCode="0.000\ 000\ &quot;m/MPa&quot;"/>
    <numFmt numFmtId="197" formatCode="0.000\ 000\ &quot;m/kPa&quot;"/>
    <numFmt numFmtId="198" formatCode="0.000\ 000\ &quot;MPa&quot;"/>
    <numFmt numFmtId="199" formatCode="0.000\ &quot;μm&quot;"/>
    <numFmt numFmtId="200" formatCode="0.00\ \˝"/>
    <numFmt numFmtId="201" formatCode="#\ ###\ ###"/>
    <numFmt numFmtId="202" formatCode="#\ ##0.00"/>
    <numFmt numFmtId="203" formatCode="#\ ##0.000\ 0"/>
    <numFmt numFmtId="204" formatCode="0.000000"/>
    <numFmt numFmtId="205" formatCode="####\-##\-##"/>
    <numFmt numFmtId="206" formatCode="0\ \(&quot;가&quot;&quot;압&quot;\)"/>
    <numFmt numFmtId="207" formatCode="0\ \(&quot;감&quot;&quot;압&quot;\)"/>
    <numFmt numFmtId="208" formatCode="0.###\ ###"/>
  </numFmts>
  <fonts count="1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b/>
      <sz val="9"/>
      <color indexed="9"/>
      <name val="굴림"/>
      <family val="3"/>
      <charset val="129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i/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  <font>
      <b/>
      <sz val="10"/>
      <name val="Tahoma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name val="Times New Roman"/>
      <family val="1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sz val="20"/>
      <name val="맑은 고딕"/>
      <family val="3"/>
      <charset val="129"/>
      <scheme val="minor"/>
    </font>
    <font>
      <sz val="9"/>
      <color rgb="FFFF000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i/>
      <sz val="9"/>
      <color indexed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  <font>
      <vertAlign val="subscript"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rgb="FF00B0F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0"/>
      </patternFill>
    </fill>
    <fill>
      <patternFill patternType="solid">
        <fgColor theme="8" tint="0.79998168889431442"/>
        <bgColor indexed="0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42">
    <xf numFmtId="0" fontId="0" fillId="0" borderId="0">
      <alignment vertical="center"/>
    </xf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9" fillId="0" borderId="0"/>
    <xf numFmtId="0" fontId="39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6" fillId="0" borderId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38" fontId="37" fillId="16" borderId="0" applyNumberFormat="0" applyBorder="0" applyAlignment="0" applyProtection="0"/>
    <xf numFmtId="10" fontId="37" fillId="17" borderId="1" applyNumberFormat="0" applyBorder="0" applyAlignment="0" applyProtection="0"/>
    <xf numFmtId="0" fontId="38" fillId="0" borderId="0"/>
    <xf numFmtId="0" fontId="8" fillId="0" borderId="0"/>
    <xf numFmtId="10" fontId="8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4" fillId="23" borderId="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4" fillId="0" borderId="0"/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8" fillId="0" borderId="0"/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5" fillId="0" borderId="0">
      <alignment vertical="center"/>
    </xf>
    <xf numFmtId="0" fontId="4" fillId="0" borderId="0">
      <alignment vertical="center"/>
    </xf>
    <xf numFmtId="0" fontId="4" fillId="0" borderId="0"/>
    <xf numFmtId="0" fontId="53" fillId="0" borderId="0">
      <alignment vertical="center"/>
    </xf>
    <xf numFmtId="0" fontId="16" fillId="0" borderId="0">
      <alignment vertical="center"/>
    </xf>
    <xf numFmtId="0" fontId="4" fillId="0" borderId="0"/>
    <xf numFmtId="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0" fontId="37" fillId="17" borderId="39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61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23" borderId="35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62" applyNumberFormat="0" applyFill="0" applyAlignment="0" applyProtection="0">
      <alignment vertical="center"/>
    </xf>
    <xf numFmtId="0" fontId="27" fillId="7" borderId="6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63" applyNumberFormat="0" applyAlignment="0" applyProtection="0">
      <alignment vertical="center"/>
    </xf>
    <xf numFmtId="0" fontId="1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7" fillId="17" borderId="93" applyNumberFormat="0" applyBorder="0" applyAlignment="0" applyProtection="0"/>
    <xf numFmtId="0" fontId="19" fillId="22" borderId="94" applyNumberFormat="0" applyAlignment="0" applyProtection="0">
      <alignment vertical="center"/>
    </xf>
    <xf numFmtId="0" fontId="4" fillId="23" borderId="92" applyNumberFormat="0" applyFont="0" applyAlignment="0" applyProtection="0">
      <alignment vertical="center"/>
    </xf>
    <xf numFmtId="0" fontId="26" fillId="0" borderId="95" applyNumberFormat="0" applyFill="0" applyAlignment="0" applyProtection="0">
      <alignment vertical="center"/>
    </xf>
    <xf numFmtId="0" fontId="27" fillId="7" borderId="94" applyNumberFormat="0" applyAlignment="0" applyProtection="0">
      <alignment vertical="center"/>
    </xf>
    <xf numFmtId="0" fontId="33" fillId="22" borderId="96" applyNumberFormat="0" applyAlignment="0" applyProtection="0">
      <alignment vertical="center"/>
    </xf>
    <xf numFmtId="0" fontId="8" fillId="0" borderId="0"/>
  </cellStyleXfs>
  <cellXfs count="755">
    <xf numFmtId="0" fontId="0" fillId="0" borderId="0" xfId="0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2" fillId="0" borderId="0" xfId="79" applyNumberFormat="1" applyFont="1" applyFill="1" applyAlignment="1">
      <alignment horizontal="left" vertical="center"/>
    </xf>
    <xf numFmtId="0" fontId="2" fillId="0" borderId="0" xfId="0" applyFont="1" applyFill="1" applyBorder="1">
      <alignment vertical="center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4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85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3" fillId="0" borderId="1" xfId="0" applyFont="1" applyFill="1" applyBorder="1" applyAlignment="1" applyProtection="1">
      <alignment horizontal="center" vertical="center"/>
    </xf>
    <xf numFmtId="186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187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51" fillId="0" borderId="0" xfId="79" applyFont="1"/>
    <xf numFmtId="0" fontId="51" fillId="0" borderId="0" xfId="0" applyFont="1">
      <alignment vertical="center"/>
    </xf>
    <xf numFmtId="49" fontId="51" fillId="0" borderId="19" xfId="79" applyNumberFormat="1" applyFont="1" applyFill="1" applyBorder="1" applyAlignment="1">
      <alignment horizontal="left" vertical="center"/>
    </xf>
    <xf numFmtId="49" fontId="51" fillId="0" borderId="19" xfId="79" applyNumberFormat="1" applyFont="1" applyFill="1" applyBorder="1" applyAlignment="1">
      <alignment horizontal="center" vertical="center"/>
    </xf>
    <xf numFmtId="0" fontId="51" fillId="0" borderId="19" xfId="79" applyNumberFormat="1" applyFont="1" applyFill="1" applyBorder="1" applyAlignment="1">
      <alignment horizontal="righ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horizontal="center" vertical="center"/>
    </xf>
    <xf numFmtId="0" fontId="55" fillId="26" borderId="0" xfId="0" applyFont="1" applyFill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26" borderId="0" xfId="0" applyFont="1" applyFill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Alignment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Font="1" applyBorder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19" xfId="79" applyNumberFormat="1" applyFont="1" applyFill="1" applyBorder="1" applyAlignment="1">
      <alignment vertical="center"/>
    </xf>
    <xf numFmtId="0" fontId="51" fillId="0" borderId="0" xfId="79" applyNumberFormat="1" applyFont="1"/>
    <xf numFmtId="0" fontId="51" fillId="0" borderId="19" xfId="79" applyNumberFormat="1" applyFont="1" applyFill="1" applyBorder="1" applyAlignment="1">
      <alignment horizontal="left" vertical="center"/>
    </xf>
    <xf numFmtId="0" fontId="57" fillId="0" borderId="25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 inden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10" fillId="30" borderId="11" xfId="0" applyFont="1" applyFill="1" applyBorder="1" applyAlignment="1" applyProtection="1">
      <alignment horizontal="center" vertical="center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0" fontId="64" fillId="0" borderId="0" xfId="0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0" applyNumberFormat="1" applyFont="1" applyFill="1" applyBorder="1" applyAlignment="1">
      <alignment vertical="center"/>
    </xf>
    <xf numFmtId="0" fontId="51" fillId="0" borderId="0" xfId="79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 indent="1"/>
    </xf>
    <xf numFmtId="0" fontId="51" fillId="0" borderId="0" xfId="79" applyNumberFormat="1" applyFont="1" applyFill="1" applyAlignment="1">
      <alignment vertical="center"/>
    </xf>
    <xf numFmtId="0" fontId="13" fillId="0" borderId="0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49" fontId="57" fillId="0" borderId="28" xfId="0" applyNumberFormat="1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63" fillId="0" borderId="0" xfId="0" applyFont="1">
      <alignment vertical="center"/>
    </xf>
    <xf numFmtId="0" fontId="69" fillId="0" borderId="0" xfId="0" applyFont="1" applyAlignment="1">
      <alignment horizontal="center" vertical="center"/>
    </xf>
    <xf numFmtId="0" fontId="70" fillId="0" borderId="0" xfId="0" applyFont="1">
      <alignment vertical="center"/>
    </xf>
    <xf numFmtId="0" fontId="71" fillId="0" borderId="0" xfId="0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0" fontId="48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190" fontId="2" fillId="0" borderId="35" xfId="78" applyNumberFormat="1" applyFont="1" applyFill="1" applyBorder="1" applyAlignment="1">
      <alignment horizontal="center" vertical="center"/>
    </xf>
    <xf numFmtId="0" fontId="2" fillId="0" borderId="35" xfId="78" applyNumberFormat="1" applyFont="1" applyFill="1" applyBorder="1" applyAlignment="1">
      <alignment horizontal="center" vertical="center"/>
    </xf>
    <xf numFmtId="0" fontId="73" fillId="0" borderId="0" xfId="0" applyFont="1">
      <alignment vertical="center"/>
    </xf>
    <xf numFmtId="0" fontId="2" fillId="0" borderId="35" xfId="0" applyNumberFormat="1" applyFont="1" applyFill="1" applyBorder="1" applyAlignment="1">
      <alignment horizontal="left" vertical="center"/>
    </xf>
    <xf numFmtId="0" fontId="51" fillId="0" borderId="42" xfId="79" applyNumberFormat="1" applyFont="1" applyFill="1" applyBorder="1" applyAlignment="1">
      <alignment horizontal="center" vertical="center"/>
    </xf>
    <xf numFmtId="0" fontId="51" fillId="0" borderId="43" xfId="79" applyNumberFormat="1" applyFont="1" applyFill="1" applyBorder="1" applyAlignment="1">
      <alignment horizontal="center" vertical="center"/>
    </xf>
    <xf numFmtId="0" fontId="51" fillId="0" borderId="48" xfId="79" applyNumberFormat="1" applyFont="1" applyFill="1" applyBorder="1" applyAlignment="1">
      <alignment horizontal="center" vertical="center"/>
    </xf>
    <xf numFmtId="0" fontId="51" fillId="0" borderId="50" xfId="79" applyNumberFormat="1" applyFont="1" applyFill="1" applyBorder="1" applyAlignment="1">
      <alignment horizontal="center" vertical="center"/>
    </xf>
    <xf numFmtId="0" fontId="61" fillId="27" borderId="51" xfId="81" applyFont="1" applyFill="1" applyBorder="1" applyAlignment="1">
      <alignment horizontal="center" vertical="center"/>
    </xf>
    <xf numFmtId="0" fontId="61" fillId="27" borderId="52" xfId="81" applyFont="1" applyFill="1" applyBorder="1" applyAlignment="1">
      <alignment horizontal="center" vertical="center"/>
    </xf>
    <xf numFmtId="0" fontId="62" fillId="27" borderId="52" xfId="81" applyFont="1" applyFill="1" applyBorder="1" applyAlignment="1">
      <alignment horizontal="center" vertical="center"/>
    </xf>
    <xf numFmtId="188" fontId="51" fillId="0" borderId="0" xfId="0" applyNumberFormat="1" applyFont="1" applyBorder="1" applyAlignment="1">
      <alignment vertical="center"/>
    </xf>
    <xf numFmtId="0" fontId="54" fillId="0" borderId="39" xfId="0" applyFont="1" applyBorder="1" applyAlignment="1">
      <alignment horizontal="center" vertical="center"/>
    </xf>
    <xf numFmtId="0" fontId="54" fillId="0" borderId="0" xfId="0" applyNumberFormat="1" applyFont="1" applyAlignment="1">
      <alignment vertical="center"/>
    </xf>
    <xf numFmtId="190" fontId="77" fillId="0" borderId="0" xfId="0" applyNumberFormat="1" applyFont="1" applyBorder="1" applyAlignment="1">
      <alignment horizontal="center" vertical="center"/>
    </xf>
    <xf numFmtId="0" fontId="78" fillId="0" borderId="0" xfId="0" applyNumberFormat="1" applyFont="1" applyBorder="1" applyAlignment="1">
      <alignment vertical="center"/>
    </xf>
    <xf numFmtId="0" fontId="77" fillId="0" borderId="0" xfId="0" applyFont="1" applyBorder="1">
      <alignment vertical="center"/>
    </xf>
    <xf numFmtId="0" fontId="77" fillId="0" borderId="0" xfId="0" applyFont="1">
      <alignment vertical="center"/>
    </xf>
    <xf numFmtId="192" fontId="77" fillId="0" borderId="0" xfId="0" applyNumberFormat="1" applyFont="1" applyBorder="1" applyAlignment="1">
      <alignment vertical="center"/>
    </xf>
    <xf numFmtId="49" fontId="77" fillId="0" borderId="0" xfId="0" applyNumberFormat="1" applyFont="1" applyBorder="1" applyAlignment="1">
      <alignment vertical="center"/>
    </xf>
    <xf numFmtId="0" fontId="77" fillId="0" borderId="0" xfId="0" applyFont="1" applyBorder="1" applyAlignment="1">
      <alignment vertical="center"/>
    </xf>
    <xf numFmtId="188" fontId="77" fillId="0" borderId="0" xfId="0" applyNumberFormat="1" applyFont="1" applyBorder="1" applyAlignment="1">
      <alignment horizontal="center" vertical="center" shrinkToFit="1"/>
    </xf>
    <xf numFmtId="0" fontId="77" fillId="0" borderId="0" xfId="0" applyFont="1" applyBorder="1" applyAlignment="1">
      <alignment horizontal="center" vertical="center" shrinkToFit="1"/>
    </xf>
    <xf numFmtId="0" fontId="77" fillId="0" borderId="0" xfId="0" applyNumberFormat="1" applyFont="1" applyBorder="1" applyAlignment="1">
      <alignment horizontal="center" vertical="center" shrinkToFit="1"/>
    </xf>
    <xf numFmtId="0" fontId="80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vertical="center"/>
    </xf>
    <xf numFmtId="195" fontId="54" fillId="0" borderId="0" xfId="0" applyNumberFormat="1" applyFont="1" applyBorder="1" applyAlignment="1">
      <alignment vertical="center"/>
    </xf>
    <xf numFmtId="1" fontId="54" fillId="0" borderId="0" xfId="0" applyNumberFormat="1" applyFont="1" applyBorder="1" applyAlignment="1">
      <alignment horizontal="right" vertical="center"/>
    </xf>
    <xf numFmtId="195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right" vertical="center"/>
    </xf>
    <xf numFmtId="190" fontId="54" fillId="0" borderId="0" xfId="0" applyNumberFormat="1" applyFont="1" applyBorder="1" applyAlignment="1">
      <alignment horizontal="center" vertical="center"/>
    </xf>
    <xf numFmtId="0" fontId="82" fillId="0" borderId="0" xfId="0" applyNumberFormat="1" applyFont="1" applyBorder="1" applyAlignment="1">
      <alignment horizontal="right" vertical="center"/>
    </xf>
    <xf numFmtId="0" fontId="83" fillId="0" borderId="0" xfId="0" applyFont="1" applyBorder="1" applyAlignment="1">
      <alignment vertical="center"/>
    </xf>
    <xf numFmtId="1" fontId="54" fillId="0" borderId="0" xfId="0" applyNumberFormat="1" applyFont="1" applyBorder="1" applyAlignment="1">
      <alignment horizontal="center" vertical="center"/>
    </xf>
    <xf numFmtId="196" fontId="54" fillId="0" borderId="0" xfId="0" applyNumberFormat="1" applyFont="1" applyBorder="1" applyAlignment="1">
      <alignment vertical="center"/>
    </xf>
    <xf numFmtId="196" fontId="54" fillId="0" borderId="0" xfId="0" applyNumberFormat="1" applyFont="1" applyBorder="1" applyAlignment="1">
      <alignment horizontal="center" vertical="center"/>
    </xf>
    <xf numFmtId="190" fontId="54" fillId="0" borderId="0" xfId="0" applyNumberFormat="1" applyFont="1" applyBorder="1" applyAlignment="1">
      <alignment vertical="center"/>
    </xf>
    <xf numFmtId="197" fontId="54" fillId="0" borderId="0" xfId="0" applyNumberFormat="1" applyFont="1" applyBorder="1" applyAlignment="1">
      <alignment vertical="center"/>
    </xf>
    <xf numFmtId="0" fontId="54" fillId="0" borderId="53" xfId="0" applyNumberFormat="1" applyFont="1" applyBorder="1" applyAlignment="1">
      <alignment vertical="center"/>
    </xf>
    <xf numFmtId="192" fontId="54" fillId="0" borderId="0" xfId="0" applyNumberFormat="1" applyFont="1" applyBorder="1" applyAlignment="1">
      <alignment vertical="center"/>
    </xf>
    <xf numFmtId="0" fontId="82" fillId="0" borderId="0" xfId="0" applyFont="1" applyBorder="1" applyAlignment="1">
      <alignment vertical="center"/>
    </xf>
    <xf numFmtId="0" fontId="77" fillId="0" borderId="0" xfId="0" applyFont="1" applyAlignment="1">
      <alignment vertical="center"/>
    </xf>
    <xf numFmtId="198" fontId="77" fillId="0" borderId="0" xfId="0" applyNumberFormat="1" applyFont="1" applyBorder="1" applyAlignment="1">
      <alignment vertical="center" shrinkToFit="1"/>
    </xf>
    <xf numFmtId="199" fontId="77" fillId="0" borderId="0" xfId="0" applyNumberFormat="1" applyFont="1" applyBorder="1" applyAlignment="1">
      <alignment horizontal="right" vertical="center" shrinkToFit="1"/>
    </xf>
    <xf numFmtId="190" fontId="77" fillId="0" borderId="0" xfId="0" applyNumberFormat="1" applyFont="1" applyBorder="1" applyAlignment="1">
      <alignment vertical="center"/>
    </xf>
    <xf numFmtId="0" fontId="77" fillId="0" borderId="0" xfId="0" applyFont="1" applyAlignment="1">
      <alignment horizontal="center" vertical="center"/>
    </xf>
    <xf numFmtId="200" fontId="77" fillId="0" borderId="0" xfId="0" applyNumberFormat="1" applyFont="1" applyBorder="1" applyAlignment="1">
      <alignment horizontal="center" vertical="center"/>
    </xf>
    <xf numFmtId="0" fontId="78" fillId="0" borderId="0" xfId="0" applyFont="1" applyBorder="1" applyAlignment="1">
      <alignment horizontal="right" vertical="center"/>
    </xf>
    <xf numFmtId="201" fontId="77" fillId="0" borderId="0" xfId="0" applyNumberFormat="1" applyFont="1" applyBorder="1" applyAlignment="1">
      <alignment vertical="center"/>
    </xf>
    <xf numFmtId="198" fontId="77" fillId="0" borderId="0" xfId="0" applyNumberFormat="1" applyFont="1" applyBorder="1" applyAlignment="1">
      <alignment horizontal="left" vertical="center"/>
    </xf>
    <xf numFmtId="0" fontId="78" fillId="0" borderId="0" xfId="0" applyFont="1" applyBorder="1" applyAlignment="1">
      <alignment horizontal="center" vertical="center"/>
    </xf>
    <xf numFmtId="2" fontId="77" fillId="0" borderId="0" xfId="0" applyNumberFormat="1" applyFont="1" applyBorder="1" applyAlignment="1">
      <alignment horizontal="left" vertical="center"/>
    </xf>
    <xf numFmtId="2" fontId="77" fillId="0" borderId="0" xfId="0" applyNumberFormat="1" applyFont="1" applyBorder="1" applyAlignment="1">
      <alignment vertical="center"/>
    </xf>
    <xf numFmtId="0" fontId="77" fillId="0" borderId="0" xfId="0" applyFont="1" applyBorder="1" applyAlignment="1">
      <alignment horizontal="right" vertical="center"/>
    </xf>
    <xf numFmtId="192" fontId="77" fillId="0" borderId="0" xfId="0" applyNumberFormat="1" applyFont="1" applyBorder="1" applyAlignment="1">
      <alignment horizontal="center" vertical="center" wrapText="1"/>
    </xf>
    <xf numFmtId="190" fontId="77" fillId="0" borderId="0" xfId="0" applyNumberFormat="1" applyFont="1" applyBorder="1" applyAlignment="1">
      <alignment horizontal="center" vertical="center" wrapText="1"/>
    </xf>
    <xf numFmtId="202" fontId="77" fillId="0" borderId="0" xfId="0" applyNumberFormat="1" applyFont="1" applyBorder="1" applyAlignment="1">
      <alignment horizontal="center" vertical="center" wrapText="1"/>
    </xf>
    <xf numFmtId="0" fontId="77" fillId="0" borderId="0" xfId="0" applyFont="1" applyBorder="1" applyAlignment="1">
      <alignment vertical="center" shrinkToFit="1"/>
    </xf>
    <xf numFmtId="0" fontId="56" fillId="0" borderId="0" xfId="0" applyNumberFormat="1" applyFont="1" applyBorder="1" applyAlignment="1">
      <alignment vertical="center"/>
    </xf>
    <xf numFmtId="0" fontId="80" fillId="0" borderId="0" xfId="0" applyFont="1" applyBorder="1" applyAlignment="1">
      <alignment horizontal="left" vertical="center" indent="1"/>
    </xf>
    <xf numFmtId="0" fontId="85" fillId="0" borderId="0" xfId="0" applyNumberFormat="1" applyFont="1" applyAlignment="1">
      <alignment vertical="center"/>
    </xf>
    <xf numFmtId="0" fontId="40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93" fontId="2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57" fillId="0" borderId="39" xfId="0" applyFont="1" applyBorder="1" applyAlignment="1">
      <alignment horizontal="center" vertical="center"/>
    </xf>
    <xf numFmtId="49" fontId="51" fillId="33" borderId="0" xfId="79" applyNumberFormat="1" applyFont="1" applyFill="1" applyAlignment="1">
      <alignment horizontal="center" vertical="center"/>
    </xf>
    <xf numFmtId="0" fontId="51" fillId="33" borderId="0" xfId="79" applyNumberFormat="1" applyFont="1" applyFill="1" applyAlignment="1">
      <alignment horizontal="center" vertical="center"/>
    </xf>
    <xf numFmtId="49" fontId="64" fillId="33" borderId="0" xfId="0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center" vertical="center"/>
    </xf>
    <xf numFmtId="0" fontId="2" fillId="0" borderId="0" xfId="79" applyNumberFormat="1" applyFont="1" applyFill="1" applyAlignment="1">
      <alignment horizontal="center" vertical="center"/>
    </xf>
    <xf numFmtId="191" fontId="86" fillId="0" borderId="0" xfId="0" applyNumberFormat="1" applyFont="1" applyFill="1" applyAlignment="1">
      <alignment horizontal="left" vertical="center"/>
    </xf>
    <xf numFmtId="49" fontId="3" fillId="0" borderId="0" xfId="79" applyNumberFormat="1" applyFont="1" applyFill="1" applyAlignment="1">
      <alignment horizontal="center" vertical="center"/>
    </xf>
    <xf numFmtId="0" fontId="3" fillId="33" borderId="0" xfId="79" applyNumberFormat="1" applyFont="1" applyFill="1" applyAlignment="1">
      <alignment horizontal="left" vertical="center"/>
    </xf>
    <xf numFmtId="49" fontId="2" fillId="33" borderId="0" xfId="79" applyNumberFormat="1" applyFont="1" applyFill="1" applyAlignment="1">
      <alignment horizontal="center" vertical="center"/>
    </xf>
    <xf numFmtId="0" fontId="51" fillId="33" borderId="0" xfId="78" applyNumberFormat="1" applyFont="1" applyFill="1" applyBorder="1" applyAlignment="1">
      <alignment horizontal="center" vertical="center"/>
    </xf>
    <xf numFmtId="49" fontId="2" fillId="0" borderId="0" xfId="79" applyNumberFormat="1" applyFont="1" applyFill="1" applyBorder="1" applyAlignment="1">
      <alignment vertical="center"/>
    </xf>
    <xf numFmtId="49" fontId="51" fillId="0" borderId="19" xfId="80" applyNumberFormat="1" applyFont="1" applyFill="1" applyBorder="1" applyAlignment="1">
      <alignment horizontal="right" vertical="center"/>
    </xf>
    <xf numFmtId="0" fontId="51" fillId="0" borderId="0" xfId="79" applyNumberFormat="1" applyFont="1" applyFill="1" applyBorder="1" applyAlignment="1">
      <alignment horizontal="center" vertical="center"/>
    </xf>
    <xf numFmtId="49" fontId="51" fillId="0" borderId="0" xfId="79" applyNumberFormat="1" applyFont="1" applyFill="1" applyBorder="1" applyAlignment="1">
      <alignment horizontal="center" vertical="center"/>
    </xf>
    <xf numFmtId="0" fontId="86" fillId="0" borderId="0" xfId="79" applyNumberFormat="1" applyFont="1" applyFill="1" applyAlignment="1">
      <alignment horizontal="center" vertical="center"/>
    </xf>
    <xf numFmtId="0" fontId="64" fillId="0" borderId="0" xfId="79" quotePrefix="1" applyNumberFormat="1" applyFont="1" applyFill="1" applyBorder="1" applyAlignment="1">
      <alignment vertical="center"/>
    </xf>
    <xf numFmtId="0" fontId="64" fillId="0" borderId="0" xfId="0" applyNumberFormat="1" applyFont="1" applyFill="1" applyBorder="1" applyAlignment="1">
      <alignment horizontal="right" vertical="center"/>
    </xf>
    <xf numFmtId="189" fontId="51" fillId="0" borderId="0" xfId="0" applyNumberFormat="1" applyFont="1" applyFill="1" applyBorder="1" applyAlignment="1">
      <alignment horizontal="left" vertical="center"/>
    </xf>
    <xf numFmtId="0" fontId="51" fillId="0" borderId="0" xfId="0" applyNumberFormat="1" applyFont="1" applyFill="1" applyBorder="1" applyAlignment="1">
      <alignment horizontal="right" vertical="center"/>
    </xf>
    <xf numFmtId="0" fontId="88" fillId="0" borderId="0" xfId="0" applyFo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5" fillId="26" borderId="39" xfId="0" applyFont="1" applyFill="1" applyBorder="1" applyAlignment="1">
      <alignment horizontal="center" vertical="center" wrapText="1"/>
    </xf>
    <xf numFmtId="49" fontId="57" fillId="0" borderId="39" xfId="0" applyNumberFormat="1" applyFont="1" applyBorder="1" applyAlignment="1">
      <alignment horizontal="center" vertical="center"/>
    </xf>
    <xf numFmtId="0" fontId="64" fillId="0" borderId="0" xfId="79" quotePrefix="1" applyNumberFormat="1" applyFont="1" applyFill="1" applyBorder="1" applyAlignment="1">
      <alignment horizontal="center" vertical="center"/>
    </xf>
    <xf numFmtId="0" fontId="51" fillId="0" borderId="49" xfId="79" applyNumberFormat="1" applyFont="1" applyFill="1" applyBorder="1" applyAlignment="1">
      <alignment horizontal="center" vertical="center" wrapText="1"/>
    </xf>
    <xf numFmtId="0" fontId="51" fillId="0" borderId="33" xfId="79" applyNumberFormat="1" applyFont="1" applyFill="1" applyBorder="1" applyAlignment="1">
      <alignment horizontal="center" vertical="center"/>
    </xf>
    <xf numFmtId="0" fontId="51" fillId="0" borderId="56" xfId="79" applyNumberFormat="1" applyFont="1" applyFill="1" applyBorder="1" applyAlignment="1">
      <alignment horizontal="center" vertical="center"/>
    </xf>
    <xf numFmtId="0" fontId="51" fillId="0" borderId="18" xfId="79" applyNumberFormat="1" applyFont="1" applyFill="1" applyBorder="1" applyAlignment="1">
      <alignment horizontal="center" vertical="center"/>
    </xf>
    <xf numFmtId="0" fontId="51" fillId="0" borderId="52" xfId="79" applyNumberFormat="1" applyFont="1" applyFill="1" applyBorder="1" applyAlignment="1">
      <alignment horizontal="center" vertical="center"/>
    </xf>
    <xf numFmtId="0" fontId="51" fillId="0" borderId="68" xfId="79" applyNumberFormat="1" applyFont="1" applyFill="1" applyBorder="1" applyAlignment="1">
      <alignment horizontal="center" vertical="center"/>
    </xf>
    <xf numFmtId="0" fontId="51" fillId="0" borderId="69" xfId="79" applyNumberFormat="1" applyFont="1" applyFill="1" applyBorder="1" applyAlignment="1">
      <alignment horizontal="center" vertical="center"/>
    </xf>
    <xf numFmtId="0" fontId="51" fillId="0" borderId="70" xfId="79" applyNumberFormat="1" applyFont="1" applyFill="1" applyBorder="1" applyAlignment="1">
      <alignment horizontal="center" vertical="center"/>
    </xf>
    <xf numFmtId="0" fontId="51" fillId="0" borderId="17" xfId="79" applyNumberFormat="1" applyFont="1" applyFill="1" applyBorder="1" applyAlignment="1">
      <alignment horizontal="center" vertical="center"/>
    </xf>
    <xf numFmtId="0" fontId="51" fillId="0" borderId="71" xfId="79" applyNumberFormat="1" applyFont="1" applyFill="1" applyBorder="1" applyAlignment="1">
      <alignment horizontal="center" vertical="center"/>
    </xf>
    <xf numFmtId="0" fontId="51" fillId="0" borderId="72" xfId="79" applyNumberFormat="1" applyFont="1" applyFill="1" applyBorder="1" applyAlignment="1">
      <alignment horizontal="center" vertical="center"/>
    </xf>
    <xf numFmtId="0" fontId="51" fillId="0" borderId="60" xfId="79" applyNumberFormat="1" applyFont="1" applyFill="1" applyBorder="1" applyAlignment="1">
      <alignment horizontal="center" vertical="center"/>
    </xf>
    <xf numFmtId="0" fontId="51" fillId="0" borderId="13" xfId="79" applyNumberFormat="1" applyFont="1" applyFill="1" applyBorder="1" applyAlignment="1">
      <alignment horizontal="center" vertical="center"/>
    </xf>
    <xf numFmtId="0" fontId="51" fillId="0" borderId="73" xfId="79" applyNumberFormat="1" applyFont="1" applyFill="1" applyBorder="1" applyAlignment="1">
      <alignment horizontal="center" vertical="center"/>
    </xf>
    <xf numFmtId="0" fontId="51" fillId="0" borderId="74" xfId="79" applyNumberFormat="1" applyFont="1" applyFill="1" applyBorder="1" applyAlignment="1">
      <alignment horizontal="center" vertical="center"/>
    </xf>
    <xf numFmtId="0" fontId="51" fillId="0" borderId="75" xfId="79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left" vertical="center" indent="1"/>
    </xf>
    <xf numFmtId="49" fontId="51" fillId="0" borderId="53" xfId="79" applyNumberFormat="1" applyFont="1" applyFill="1" applyBorder="1" applyAlignment="1">
      <alignment horizontal="center" vertical="center"/>
    </xf>
    <xf numFmtId="0" fontId="51" fillId="0" borderId="53" xfId="79" applyNumberFormat="1" applyFont="1" applyFill="1" applyBorder="1" applyAlignment="1">
      <alignment vertical="center"/>
    </xf>
    <xf numFmtId="0" fontId="51" fillId="33" borderId="0" xfId="79" applyNumberFormat="1" applyFont="1" applyFill="1" applyBorder="1" applyAlignment="1">
      <alignment horizontal="center" vertical="center"/>
    </xf>
    <xf numFmtId="0" fontId="65" fillId="0" borderId="0" xfId="0" applyNumberFormat="1" applyFont="1" applyFill="1" applyBorder="1" applyAlignment="1">
      <alignment vertical="center"/>
    </xf>
    <xf numFmtId="0" fontId="9" fillId="29" borderId="76" xfId="0" applyNumberFormat="1" applyFont="1" applyFill="1" applyBorder="1" applyAlignment="1">
      <alignment horizontal="center" vertical="center"/>
    </xf>
    <xf numFmtId="0" fontId="49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61" fillId="27" borderId="51" xfId="81" applyFont="1" applyFill="1" applyBorder="1" applyAlignment="1">
      <alignment horizontal="center" vertical="center"/>
    </xf>
    <xf numFmtId="0" fontId="89" fillId="0" borderId="0" xfId="0" applyNumberFormat="1" applyFont="1" applyFill="1" applyAlignment="1">
      <alignment horizontal="left" vertical="center" indent="1"/>
    </xf>
    <xf numFmtId="0" fontId="88" fillId="0" borderId="0" xfId="0" applyNumberFormat="1" applyFont="1" applyFill="1" applyBorder="1" applyAlignment="1">
      <alignment horizontal="center" vertical="center"/>
    </xf>
    <xf numFmtId="0" fontId="88" fillId="0" borderId="0" xfId="0" applyNumberFormat="1" applyFont="1" applyFill="1" applyBorder="1" applyAlignment="1">
      <alignment horizontal="left" vertical="center"/>
    </xf>
    <xf numFmtId="0" fontId="88" fillId="0" borderId="0" xfId="0" applyNumberFormat="1" applyFont="1">
      <alignment vertical="center"/>
    </xf>
    <xf numFmtId="0" fontId="88" fillId="0" borderId="35" xfId="0" applyNumberFormat="1" applyFont="1" applyFill="1" applyBorder="1" applyAlignment="1">
      <alignment horizontal="center" vertical="center"/>
    </xf>
    <xf numFmtId="0" fontId="88" fillId="0" borderId="0" xfId="0" applyNumberFormat="1" applyFont="1" applyFill="1" applyAlignment="1">
      <alignment horizontal="center" vertical="center"/>
    </xf>
    <xf numFmtId="0" fontId="91" fillId="0" borderId="0" xfId="0" applyNumberFormat="1" applyFont="1" applyFill="1" applyAlignment="1">
      <alignment horizontal="center" vertical="center"/>
    </xf>
    <xf numFmtId="0" fontId="89" fillId="0" borderId="0" xfId="0" applyNumberFormat="1" applyFont="1" applyFill="1" applyAlignment="1">
      <alignment vertical="center"/>
    </xf>
    <xf numFmtId="0" fontId="89" fillId="0" borderId="0" xfId="0" applyNumberFormat="1" applyFont="1" applyFill="1" applyBorder="1" applyAlignment="1">
      <alignment vertical="center"/>
    </xf>
    <xf numFmtId="0" fontId="88" fillId="0" borderId="35" xfId="78" applyNumberFormat="1" applyFont="1" applyFill="1" applyBorder="1" applyAlignment="1">
      <alignment horizontal="center" vertical="center"/>
    </xf>
    <xf numFmtId="0" fontId="88" fillId="0" borderId="78" xfId="78" applyNumberFormat="1" applyFont="1" applyFill="1" applyBorder="1" applyAlignment="1">
      <alignment horizontal="center" vertical="center"/>
    </xf>
    <xf numFmtId="0" fontId="88" fillId="0" borderId="81" xfId="78" applyNumberFormat="1" applyFont="1" applyFill="1" applyBorder="1" applyAlignment="1">
      <alignment horizontal="center" vertical="center"/>
    </xf>
    <xf numFmtId="204" fontId="88" fillId="0" borderId="82" xfId="78" applyNumberFormat="1" applyFont="1" applyFill="1" applyBorder="1" applyAlignment="1">
      <alignment horizontal="center" vertical="center"/>
    </xf>
    <xf numFmtId="204" fontId="88" fillId="0" borderId="77" xfId="78" applyNumberFormat="1" applyFont="1" applyFill="1" applyBorder="1" applyAlignment="1">
      <alignment horizontal="center" vertical="center"/>
    </xf>
    <xf numFmtId="204" fontId="88" fillId="0" borderId="82" xfId="0" applyNumberFormat="1" applyFont="1" applyFill="1" applyBorder="1" applyAlignment="1">
      <alignment horizontal="center" vertical="center"/>
    </xf>
    <xf numFmtId="204" fontId="88" fillId="33" borderId="77" xfId="0" applyNumberFormat="1" applyFont="1" applyFill="1" applyBorder="1" applyAlignment="1">
      <alignment horizontal="center" vertical="center"/>
    </xf>
    <xf numFmtId="204" fontId="88" fillId="0" borderId="77" xfId="0" applyNumberFormat="1" applyFont="1" applyFill="1" applyBorder="1" applyAlignment="1">
      <alignment horizontal="center" vertical="center"/>
    </xf>
    <xf numFmtId="0" fontId="88" fillId="0" borderId="82" xfId="78" applyNumberFormat="1" applyFont="1" applyFill="1" applyBorder="1" applyAlignment="1">
      <alignment horizontal="center" vertical="center"/>
    </xf>
    <xf numFmtId="0" fontId="88" fillId="0" borderId="0" xfId="0" applyNumberFormat="1" applyFont="1" applyFill="1" applyBorder="1" applyAlignment="1">
      <alignment vertical="center"/>
    </xf>
    <xf numFmtId="0" fontId="88" fillId="0" borderId="77" xfId="0" applyNumberFormat="1" applyFont="1" applyFill="1" applyBorder="1" applyAlignment="1">
      <alignment horizontal="center" vertical="center"/>
    </xf>
    <xf numFmtId="0" fontId="88" fillId="0" borderId="0" xfId="0" applyNumberFormat="1" applyFont="1" applyFill="1" applyAlignment="1">
      <alignment vertical="center"/>
    </xf>
    <xf numFmtId="193" fontId="6" fillId="29" borderId="76" xfId="0" applyNumberFormat="1" applyFont="1" applyFill="1" applyBorder="1" applyAlignment="1">
      <alignment horizontal="center" vertical="center" wrapText="1"/>
    </xf>
    <xf numFmtId="193" fontId="9" fillId="29" borderId="76" xfId="0" applyNumberFormat="1" applyFont="1" applyFill="1" applyBorder="1" applyAlignment="1">
      <alignment horizontal="center" vertical="center" wrapText="1"/>
    </xf>
    <xf numFmtId="193" fontId="6" fillId="29" borderId="26" xfId="0" applyNumberFormat="1" applyFont="1" applyFill="1" applyBorder="1" applyAlignment="1">
      <alignment horizontal="center" vertical="center" wrapText="1"/>
    </xf>
    <xf numFmtId="0" fontId="88" fillId="0" borderId="35" xfId="0" applyFont="1" applyFill="1" applyBorder="1" applyAlignment="1">
      <alignment horizontal="center" vertical="center"/>
    </xf>
    <xf numFmtId="190" fontId="88" fillId="0" borderId="35" xfId="0" applyNumberFormat="1" applyFont="1" applyFill="1" applyBorder="1" applyAlignment="1">
      <alignment horizontal="center" vertical="center"/>
    </xf>
    <xf numFmtId="204" fontId="88" fillId="0" borderId="35" xfId="0" applyNumberFormat="1" applyFont="1" applyFill="1" applyBorder="1" applyAlignment="1">
      <alignment horizontal="center" vertical="center"/>
    </xf>
    <xf numFmtId="0" fontId="88" fillId="36" borderId="35" xfId="0" applyNumberFormat="1" applyFont="1" applyFill="1" applyBorder="1" applyAlignment="1">
      <alignment horizontal="center" vertical="center"/>
    </xf>
    <xf numFmtId="0" fontId="88" fillId="36" borderId="86" xfId="0" applyNumberFormat="1" applyFont="1" applyFill="1" applyBorder="1" applyAlignment="1">
      <alignment horizontal="center" vertical="center"/>
    </xf>
    <xf numFmtId="193" fontId="9" fillId="29" borderId="87" xfId="0" applyNumberFormat="1" applyFont="1" applyFill="1" applyBorder="1" applyAlignment="1">
      <alignment horizontal="center" vertical="center" wrapText="1"/>
    </xf>
    <xf numFmtId="193" fontId="9" fillId="29" borderId="35" xfId="0" applyNumberFormat="1" applyFont="1" applyFill="1" applyBorder="1" applyAlignment="1">
      <alignment horizontal="center" vertical="center" wrapText="1"/>
    </xf>
    <xf numFmtId="0" fontId="93" fillId="30" borderId="77" xfId="0" applyNumberFormat="1" applyFont="1" applyFill="1" applyBorder="1" applyAlignment="1">
      <alignment horizontal="center" vertical="center"/>
    </xf>
    <xf numFmtId="0" fontId="93" fillId="30" borderId="85" xfId="0" applyNumberFormat="1" applyFont="1" applyFill="1" applyBorder="1" applyAlignment="1">
      <alignment horizontal="center" vertical="center"/>
    </xf>
    <xf numFmtId="0" fontId="2" fillId="0" borderId="26" xfId="78" applyNumberFormat="1" applyFont="1" applyFill="1" applyBorder="1" applyAlignment="1">
      <alignment horizontal="center" vertical="center"/>
    </xf>
    <xf numFmtId="0" fontId="2" fillId="30" borderId="26" xfId="78" applyNumberFormat="1" applyFont="1" applyFill="1" applyBorder="1" applyAlignment="1">
      <alignment horizontal="center" vertical="center"/>
    </xf>
    <xf numFmtId="49" fontId="2" fillId="0" borderId="35" xfId="78" applyNumberFormat="1" applyFont="1" applyFill="1" applyBorder="1" applyAlignment="1">
      <alignment horizontal="center" vertical="center"/>
    </xf>
    <xf numFmtId="205" fontId="2" fillId="0" borderId="35" xfId="78" applyNumberFormat="1" applyFont="1" applyFill="1" applyBorder="1" applyAlignment="1">
      <alignment horizontal="center" vertical="center"/>
    </xf>
    <xf numFmtId="0" fontId="51" fillId="33" borderId="53" xfId="79" applyNumberFormat="1" applyFont="1" applyFill="1" applyBorder="1" applyAlignment="1">
      <alignment horizontal="center" vertical="center"/>
    </xf>
    <xf numFmtId="0" fontId="64" fillId="33" borderId="53" xfId="0" applyNumberFormat="1" applyFont="1" applyFill="1" applyBorder="1" applyAlignment="1">
      <alignment horizontal="left" vertical="center"/>
    </xf>
    <xf numFmtId="0" fontId="94" fillId="0" borderId="0" xfId="79" applyNumberFormat="1" applyFont="1" applyFill="1" applyAlignment="1">
      <alignment horizontal="center" vertical="center"/>
    </xf>
    <xf numFmtId="0" fontId="88" fillId="36" borderId="86" xfId="82" applyNumberFormat="1" applyFont="1" applyFill="1" applyBorder="1" applyAlignment="1">
      <alignment horizontal="center" vertical="center"/>
    </xf>
    <xf numFmtId="0" fontId="6" fillId="29" borderId="35" xfId="0" applyNumberFormat="1" applyFont="1" applyFill="1" applyBorder="1" applyAlignment="1">
      <alignment horizontal="center" vertical="center"/>
    </xf>
    <xf numFmtId="0" fontId="6" fillId="29" borderId="35" xfId="0" applyNumberFormat="1" applyFont="1" applyFill="1" applyBorder="1" applyAlignment="1">
      <alignment horizontal="center" vertical="center" wrapText="1"/>
    </xf>
    <xf numFmtId="0" fontId="77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7" fillId="0" borderId="0" xfId="0" applyFont="1" applyBorder="1" applyAlignment="1">
      <alignment horizontal="center" vertical="center" wrapText="1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1" fillId="0" borderId="0" xfId="0" applyFont="1" applyBorder="1" applyAlignment="1">
      <alignment vertical="center"/>
    </xf>
    <xf numFmtId="203" fontId="77" fillId="0" borderId="19" xfId="0" applyNumberFormat="1" applyFont="1" applyBorder="1" applyAlignment="1">
      <alignment vertical="center"/>
    </xf>
    <xf numFmtId="0" fontId="77" fillId="0" borderId="19" xfId="0" applyFont="1" applyBorder="1" applyAlignment="1">
      <alignment vertical="center"/>
    </xf>
    <xf numFmtId="0" fontId="80" fillId="0" borderId="0" xfId="0" applyFont="1" applyBorder="1">
      <alignment vertical="center"/>
    </xf>
    <xf numFmtId="0" fontId="80" fillId="0" borderId="0" xfId="0" applyNumberFormat="1" applyFont="1" applyBorder="1" applyAlignment="1">
      <alignment vertical="center"/>
    </xf>
    <xf numFmtId="0" fontId="77" fillId="0" borderId="19" xfId="0" applyNumberFormat="1" applyFont="1" applyBorder="1" applyAlignment="1">
      <alignment vertical="center"/>
    </xf>
    <xf numFmtId="0" fontId="95" fillId="0" borderId="0" xfId="0" applyNumberFormat="1" applyFont="1" applyBorder="1" applyAlignment="1">
      <alignment vertical="center"/>
    </xf>
    <xf numFmtId="204" fontId="54" fillId="0" borderId="0" xfId="0" applyNumberFormat="1" applyFont="1" applyBorder="1" applyAlignment="1">
      <alignment vertical="center"/>
    </xf>
    <xf numFmtId="204" fontId="54" fillId="0" borderId="0" xfId="0" applyNumberFormat="1" applyFont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0" fontId="54" fillId="0" borderId="0" xfId="0" applyFont="1" applyBorder="1" applyAlignment="1">
      <alignment vertical="center"/>
    </xf>
    <xf numFmtId="204" fontId="77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65" fillId="0" borderId="0" xfId="0" applyFont="1">
      <alignment vertical="center"/>
    </xf>
    <xf numFmtId="0" fontId="75" fillId="0" borderId="0" xfId="0" applyNumberFormat="1" applyFont="1" applyFill="1" applyAlignment="1">
      <alignment vertical="center"/>
    </xf>
    <xf numFmtId="0" fontId="75" fillId="0" borderId="0" xfId="0" applyNumberFormat="1" applyFont="1">
      <alignment vertical="center"/>
    </xf>
    <xf numFmtId="41" fontId="2" fillId="0" borderId="0" xfId="0" applyNumberFormat="1" applyFont="1" applyFill="1" applyBorder="1">
      <alignment vertical="center"/>
    </xf>
    <xf numFmtId="0" fontId="90" fillId="29" borderId="35" xfId="0" applyNumberFormat="1" applyFont="1" applyFill="1" applyBorder="1" applyAlignment="1">
      <alignment horizontal="center" vertical="center" wrapText="1"/>
    </xf>
    <xf numFmtId="0" fontId="90" fillId="29" borderId="76" xfId="0" applyNumberFormat="1" applyFont="1" applyFill="1" applyBorder="1" applyAlignment="1">
      <alignment horizontal="center" vertical="center" wrapText="1"/>
    </xf>
    <xf numFmtId="0" fontId="90" fillId="29" borderId="27" xfId="0" applyNumberFormat="1" applyFont="1" applyFill="1" applyBorder="1" applyAlignment="1">
      <alignment horizontal="center" vertical="center"/>
    </xf>
    <xf numFmtId="0" fontId="90" fillId="29" borderId="76" xfId="0" applyNumberFormat="1" applyFont="1" applyFill="1" applyBorder="1" applyAlignment="1">
      <alignment horizontal="center" vertical="center"/>
    </xf>
    <xf numFmtId="0" fontId="90" fillId="29" borderId="35" xfId="0" applyNumberFormat="1" applyFont="1" applyFill="1" applyBorder="1" applyAlignment="1">
      <alignment horizontal="center" vertical="center"/>
    </xf>
    <xf numFmtId="0" fontId="6" fillId="29" borderId="76" xfId="0" applyNumberFormat="1" applyFont="1" applyFill="1" applyBorder="1" applyAlignment="1">
      <alignment horizontal="center" vertical="center"/>
    </xf>
    <xf numFmtId="0" fontId="90" fillId="29" borderId="77" xfId="0" applyNumberFormat="1" applyFont="1" applyFill="1" applyBorder="1" applyAlignment="1">
      <alignment horizontal="center" vertical="center"/>
    </xf>
    <xf numFmtId="0" fontId="90" fillId="29" borderId="77" xfId="0" applyNumberFormat="1" applyFont="1" applyFill="1" applyBorder="1" applyAlignment="1">
      <alignment horizontal="center" vertical="center" wrapText="1"/>
    </xf>
    <xf numFmtId="0" fontId="88" fillId="28" borderId="86" xfId="82" applyNumberFormat="1" applyFont="1" applyFill="1" applyBorder="1" applyAlignment="1">
      <alignment horizontal="center" vertical="center"/>
    </xf>
    <xf numFmtId="0" fontId="77" fillId="0" borderId="39" xfId="0" applyNumberFormat="1" applyFont="1" applyBorder="1" applyAlignment="1">
      <alignment horizontal="center" vertical="center"/>
    </xf>
    <xf numFmtId="0" fontId="54" fillId="28" borderId="39" xfId="0" applyNumberFormat="1" applyFont="1" applyFill="1" applyBorder="1" applyAlignment="1">
      <alignment horizontal="center" vertical="center"/>
    </xf>
    <xf numFmtId="0" fontId="77" fillId="0" borderId="39" xfId="0" applyNumberFormat="1" applyFont="1" applyBorder="1" applyAlignment="1">
      <alignment horizontal="center" vertical="center"/>
    </xf>
    <xf numFmtId="0" fontId="54" fillId="0" borderId="39" xfId="0" applyNumberFormat="1" applyFont="1" applyBorder="1" applyAlignment="1">
      <alignment horizontal="center" vertical="center"/>
    </xf>
    <xf numFmtId="41" fontId="54" fillId="0" borderId="39" xfId="132" applyFont="1" applyBorder="1" applyAlignment="1">
      <alignment horizontal="center" vertical="center"/>
    </xf>
    <xf numFmtId="0" fontId="54" fillId="0" borderId="39" xfId="0" applyNumberFormat="1" applyFont="1" applyBorder="1" applyAlignment="1">
      <alignment vertical="center"/>
    </xf>
    <xf numFmtId="0" fontId="54" fillId="0" borderId="39" xfId="132" applyNumberFormat="1" applyFont="1" applyBorder="1" applyAlignment="1">
      <alignment horizontal="center" vertical="center"/>
    </xf>
    <xf numFmtId="0" fontId="95" fillId="0" borderId="0" xfId="0" applyNumberFormat="1" applyFont="1">
      <alignment vertical="center"/>
    </xf>
    <xf numFmtId="0" fontId="95" fillId="0" borderId="0" xfId="0" applyNumberFormat="1" applyFont="1" applyAlignment="1">
      <alignment horizontal="left" vertical="center" indent="1"/>
    </xf>
    <xf numFmtId="41" fontId="54" fillId="28" borderId="39" xfId="132" applyFont="1" applyFill="1" applyBorder="1" applyAlignment="1">
      <alignment horizontal="center" vertical="center"/>
    </xf>
    <xf numFmtId="0" fontId="54" fillId="30" borderId="39" xfId="0" applyNumberFormat="1" applyFont="1" applyFill="1" applyBorder="1" applyAlignment="1">
      <alignment horizontal="center" vertical="center"/>
    </xf>
    <xf numFmtId="41" fontId="54" fillId="30" borderId="39" xfId="132" applyFont="1" applyFill="1" applyBorder="1" applyAlignment="1">
      <alignment horizontal="center" vertical="center"/>
    </xf>
    <xf numFmtId="0" fontId="54" fillId="0" borderId="55" xfId="0" applyNumberFormat="1" applyFont="1" applyBorder="1" applyAlignment="1">
      <alignment horizontal="center" vertical="center"/>
    </xf>
    <xf numFmtId="0" fontId="54" fillId="0" borderId="54" xfId="0" applyNumberFormat="1" applyFont="1" applyBorder="1" applyAlignment="1">
      <alignment horizontal="center" vertical="center"/>
    </xf>
    <xf numFmtId="0" fontId="54" fillId="0" borderId="57" xfId="0" applyNumberFormat="1" applyFont="1" applyBorder="1" applyAlignment="1">
      <alignment horizontal="center" vertical="center"/>
    </xf>
    <xf numFmtId="0" fontId="90" fillId="29" borderId="76" xfId="0" applyNumberFormat="1" applyFont="1" applyFill="1" applyBorder="1" applyAlignment="1">
      <alignment horizontal="center" vertical="center"/>
    </xf>
    <xf numFmtId="0" fontId="2" fillId="36" borderId="0" xfId="0" applyFont="1" applyFill="1" applyBorder="1" applyProtection="1">
      <alignment vertical="center"/>
      <protection locked="0"/>
    </xf>
    <xf numFmtId="0" fontId="98" fillId="0" borderId="0" xfId="0" applyNumberFormat="1" applyFont="1" applyAlignment="1">
      <alignment horizontal="left" vertical="center" indent="1"/>
    </xf>
    <xf numFmtId="0" fontId="90" fillId="29" borderId="76" xfId="0" applyNumberFormat="1" applyFont="1" applyFill="1" applyBorder="1" applyAlignment="1">
      <alignment horizontal="center" vertical="center" wrapText="1"/>
    </xf>
    <xf numFmtId="0" fontId="99" fillId="36" borderId="35" xfId="0" applyNumberFormat="1" applyFont="1" applyFill="1" applyBorder="1" applyAlignment="1">
      <alignment horizontal="center" vertical="center"/>
    </xf>
    <xf numFmtId="0" fontId="90" fillId="29" borderId="35" xfId="0" applyNumberFormat="1" applyFont="1" applyFill="1" applyBorder="1" applyAlignment="1">
      <alignment horizontal="center" vertical="center" wrapText="1"/>
    </xf>
    <xf numFmtId="0" fontId="87" fillId="35" borderId="93" xfId="86" applyFont="1" applyFill="1" applyBorder="1">
      <alignment vertical="center"/>
    </xf>
    <xf numFmtId="0" fontId="87" fillId="35" borderId="93" xfId="0" applyFont="1" applyFill="1" applyBorder="1">
      <alignment vertical="center"/>
    </xf>
    <xf numFmtId="190" fontId="88" fillId="34" borderId="92" xfId="78" applyNumberFormat="1" applyFont="1" applyFill="1" applyBorder="1" applyAlignment="1">
      <alignment horizontal="center" vertical="center"/>
    </xf>
    <xf numFmtId="0" fontId="90" fillId="29" borderId="92" xfId="0" applyNumberFormat="1" applyFont="1" applyFill="1" applyBorder="1" applyAlignment="1">
      <alignment horizontal="center" vertical="center"/>
    </xf>
    <xf numFmtId="0" fontId="88" fillId="0" borderId="92" xfId="78" applyNumberFormat="1" applyFont="1" applyFill="1" applyBorder="1" applyAlignment="1">
      <alignment horizontal="center" vertical="center"/>
    </xf>
    <xf numFmtId="11" fontId="88" fillId="0" borderId="92" xfId="78" applyNumberFormat="1" applyFont="1" applyFill="1" applyBorder="1" applyAlignment="1">
      <alignment horizontal="center" vertical="center"/>
    </xf>
    <xf numFmtId="0" fontId="2" fillId="0" borderId="0" xfId="79" applyNumberFormat="1" applyFont="1" applyFill="1" applyAlignment="1">
      <alignment horizontal="left" vertical="center"/>
    </xf>
    <xf numFmtId="0" fontId="51" fillId="0" borderId="0" xfId="0" applyNumberFormat="1" applyFont="1">
      <alignment vertical="center"/>
    </xf>
    <xf numFmtId="0" fontId="100" fillId="0" borderId="19" xfId="80" applyNumberFormat="1" applyFont="1" applyFill="1" applyBorder="1" applyAlignment="1">
      <alignment horizontal="right" vertical="center"/>
    </xf>
    <xf numFmtId="0" fontId="51" fillId="0" borderId="19" xfId="79" applyNumberFormat="1" applyFont="1" applyFill="1" applyBorder="1" applyAlignment="1">
      <alignment horizontal="center" vertical="center"/>
    </xf>
    <xf numFmtId="0" fontId="2" fillId="0" borderId="0" xfId="79" applyNumberFormat="1" applyFont="1" applyFill="1" applyBorder="1" applyAlignment="1">
      <alignment horizontal="left" vertical="center"/>
    </xf>
    <xf numFmtId="0" fontId="51" fillId="0" borderId="0" xfId="0" applyNumberFormat="1" applyFont="1" applyBorder="1" applyAlignment="1">
      <alignment vertical="center"/>
    </xf>
    <xf numFmtId="0" fontId="86" fillId="0" borderId="0" xfId="79" applyNumberFormat="1" applyFont="1" applyFill="1" applyAlignment="1">
      <alignment vertical="center"/>
    </xf>
    <xf numFmtId="49" fontId="64" fillId="0" borderId="0" xfId="79" applyNumberFormat="1" applyFont="1" applyFill="1" applyBorder="1" applyAlignment="1">
      <alignment vertical="center"/>
    </xf>
    <xf numFmtId="49" fontId="64" fillId="0" borderId="0" xfId="79" applyNumberFormat="1" applyFont="1" applyFill="1" applyBorder="1" applyAlignment="1">
      <alignment horizontal="center" vertical="center"/>
    </xf>
    <xf numFmtId="0" fontId="86" fillId="0" borderId="0" xfId="79" applyNumberFormat="1" applyFont="1" applyFill="1" applyAlignment="1">
      <alignment horizontal="left" vertical="center"/>
    </xf>
    <xf numFmtId="0" fontId="51" fillId="0" borderId="0" xfId="79" applyNumberFormat="1" applyFont="1" applyFill="1" applyAlignment="1">
      <alignment horizontal="right" vertical="center"/>
    </xf>
    <xf numFmtId="0" fontId="51" fillId="0" borderId="0" xfId="79" applyNumberFormat="1" applyFont="1" applyFill="1" applyAlignment="1">
      <alignment horizontal="left" vertical="center"/>
    </xf>
    <xf numFmtId="0" fontId="64" fillId="33" borderId="0" xfId="0" applyNumberFormat="1" applyFont="1" applyFill="1" applyBorder="1" applyAlignment="1">
      <alignment horizontal="left" vertical="center"/>
    </xf>
    <xf numFmtId="191" fontId="101" fillId="37" borderId="19" xfId="141" applyNumberFormat="1" applyFont="1" applyFill="1" applyBorder="1" applyAlignment="1">
      <alignment horizontal="center" vertical="center" wrapText="1"/>
    </xf>
    <xf numFmtId="0" fontId="6" fillId="29" borderId="35" xfId="0" applyNumberFormat="1" applyFont="1" applyFill="1" applyBorder="1" applyAlignment="1">
      <alignment horizontal="center" vertical="center"/>
    </xf>
    <xf numFmtId="0" fontId="6" fillId="29" borderId="35" xfId="0" applyNumberFormat="1" applyFont="1" applyFill="1" applyBorder="1" applyAlignment="1">
      <alignment horizontal="center" vertical="center" wrapText="1"/>
    </xf>
    <xf numFmtId="0" fontId="77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1" fillId="0" borderId="0" xfId="0" applyFont="1" applyBorder="1" applyAlignment="1">
      <alignment vertical="center"/>
    </xf>
    <xf numFmtId="0" fontId="0" fillId="0" borderId="0" xfId="0" applyBorder="1">
      <alignment vertical="center"/>
    </xf>
    <xf numFmtId="204" fontId="54" fillId="0" borderId="0" xfId="0" applyNumberFormat="1" applyFont="1" applyBorder="1" applyAlignment="1">
      <alignment vertical="center"/>
    </xf>
    <xf numFmtId="204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90" fillId="29" borderId="35" xfId="0" applyNumberFormat="1" applyFont="1" applyFill="1" applyBorder="1" applyAlignment="1">
      <alignment horizontal="center" vertical="center" wrapText="1"/>
    </xf>
    <xf numFmtId="0" fontId="6" fillId="29" borderId="76" xfId="0" applyNumberFormat="1" applyFont="1" applyFill="1" applyBorder="1" applyAlignment="1">
      <alignment horizontal="center" vertical="center"/>
    </xf>
    <xf numFmtId="0" fontId="90" fillId="29" borderId="76" xfId="0" applyNumberFormat="1" applyFont="1" applyFill="1" applyBorder="1" applyAlignment="1">
      <alignment horizontal="center" vertical="center"/>
    </xf>
    <xf numFmtId="0" fontId="90" fillId="29" borderId="76" xfId="0" applyNumberFormat="1" applyFont="1" applyFill="1" applyBorder="1" applyAlignment="1">
      <alignment horizontal="center" vertical="center" wrapText="1"/>
    </xf>
    <xf numFmtId="0" fontId="90" fillId="29" borderId="27" xfId="0" applyNumberFormat="1" applyFont="1" applyFill="1" applyBorder="1" applyAlignment="1">
      <alignment horizontal="center" vertical="center"/>
    </xf>
    <xf numFmtId="0" fontId="90" fillId="29" borderId="77" xfId="0" applyNumberFormat="1" applyFont="1" applyFill="1" applyBorder="1" applyAlignment="1">
      <alignment horizontal="center" vertical="center"/>
    </xf>
    <xf numFmtId="0" fontId="90" fillId="29" borderId="35" xfId="0" applyNumberFormat="1" applyFont="1" applyFill="1" applyBorder="1" applyAlignment="1">
      <alignment horizontal="center" vertical="center"/>
    </xf>
    <xf numFmtId="0" fontId="90" fillId="29" borderId="77" xfId="0" applyNumberFormat="1" applyFont="1" applyFill="1" applyBorder="1" applyAlignment="1">
      <alignment horizontal="center" vertical="center" wrapText="1"/>
    </xf>
    <xf numFmtId="49" fontId="64" fillId="37" borderId="19" xfId="79" applyNumberFormat="1" applyFont="1" applyFill="1" applyBorder="1" applyAlignment="1">
      <alignment horizontal="center" vertical="center" wrapText="1"/>
    </xf>
    <xf numFmtId="0" fontId="90" fillId="29" borderId="35" xfId="0" applyNumberFormat="1" applyFont="1" applyFill="1" applyBorder="1" applyAlignment="1">
      <alignment horizontal="center" vertical="center"/>
    </xf>
    <xf numFmtId="0" fontId="90" fillId="29" borderId="35" xfId="0" applyNumberFormat="1" applyFont="1" applyFill="1" applyBorder="1" applyAlignment="1">
      <alignment horizontal="center" vertical="center"/>
    </xf>
    <xf numFmtId="0" fontId="90" fillId="29" borderId="92" xfId="0" applyNumberFormat="1" applyFont="1" applyFill="1" applyBorder="1" applyAlignment="1">
      <alignment horizontal="center" vertical="center" wrapText="1"/>
    </xf>
    <xf numFmtId="0" fontId="2" fillId="0" borderId="92" xfId="0" applyNumberFormat="1" applyFont="1" applyFill="1" applyBorder="1" applyAlignment="1">
      <alignment horizontal="left" vertical="center"/>
    </xf>
    <xf numFmtId="0" fontId="2" fillId="0" borderId="92" xfId="0" quotePrefix="1" applyNumberFormat="1" applyFont="1" applyFill="1" applyBorder="1" applyAlignment="1">
      <alignment horizontal="left" vertical="center"/>
    </xf>
    <xf numFmtId="0" fontId="70" fillId="0" borderId="93" xfId="0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0" fontId="54" fillId="0" borderId="0" xfId="0" applyNumberFormat="1" applyFont="1" applyBorder="1" applyAlignment="1">
      <alignment vertical="center"/>
    </xf>
    <xf numFmtId="0" fontId="77" fillId="0" borderId="0" xfId="0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left" vertical="center"/>
    </xf>
    <xf numFmtId="0" fontId="104" fillId="0" borderId="0" xfId="0" applyFont="1" applyBorder="1" applyAlignment="1">
      <alignment vertical="center"/>
    </xf>
    <xf numFmtId="204" fontId="54" fillId="0" borderId="0" xfId="0" applyNumberFormat="1" applyFont="1" applyBorder="1" applyAlignment="1">
      <alignment vertical="center" shrinkToFit="1"/>
    </xf>
    <xf numFmtId="0" fontId="54" fillId="0" borderId="0" xfId="0" applyNumberFormat="1" applyFont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204" fontId="54" fillId="0" borderId="0" xfId="0" applyNumberFormat="1" applyFont="1" applyBorder="1" applyAlignment="1">
      <alignment vertical="center"/>
    </xf>
    <xf numFmtId="204" fontId="54" fillId="0" borderId="0" xfId="0" applyNumberFormat="1" applyFont="1" applyBorder="1" applyAlignment="1">
      <alignment horizontal="center" vertical="center"/>
    </xf>
    <xf numFmtId="204" fontId="77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77" fillId="0" borderId="0" xfId="0" applyNumberFormat="1" applyFont="1" applyBorder="1" applyAlignment="1">
      <alignment vertical="center"/>
    </xf>
    <xf numFmtId="0" fontId="51" fillId="0" borderId="0" xfId="79" applyNumberFormat="1" applyFont="1" applyFill="1" applyAlignment="1">
      <alignment horizontal="left" vertical="center" indent="3"/>
    </xf>
    <xf numFmtId="204" fontId="88" fillId="30" borderId="77" xfId="0" applyNumberFormat="1" applyFont="1" applyFill="1" applyBorder="1" applyAlignment="1">
      <alignment horizontal="center" vertical="center"/>
    </xf>
    <xf numFmtId="204" fontId="88" fillId="30" borderId="78" xfId="0" applyNumberFormat="1" applyFont="1" applyFill="1" applyBorder="1" applyAlignment="1">
      <alignment horizontal="center" vertical="center"/>
    </xf>
    <xf numFmtId="204" fontId="88" fillId="28" borderId="78" xfId="0" applyNumberFormat="1" applyFont="1" applyFill="1" applyBorder="1" applyAlignment="1">
      <alignment horizontal="center" vertical="center"/>
    </xf>
    <xf numFmtId="204" fontId="88" fillId="0" borderId="80" xfId="0" applyNumberFormat="1" applyFont="1" applyFill="1" applyBorder="1" applyAlignment="1">
      <alignment horizontal="center" vertical="center"/>
    </xf>
    <xf numFmtId="204" fontId="88" fillId="30" borderId="80" xfId="0" applyNumberFormat="1" applyFont="1" applyFill="1" applyBorder="1" applyAlignment="1">
      <alignment horizontal="center" vertical="center"/>
    </xf>
    <xf numFmtId="0" fontId="88" fillId="30" borderId="97" xfId="78" applyNumberFormat="1" applyFont="1" applyFill="1" applyBorder="1" applyAlignment="1">
      <alignment horizontal="center" vertical="center"/>
    </xf>
    <xf numFmtId="0" fontId="88" fillId="28" borderId="97" xfId="78" applyNumberFormat="1" applyFont="1" applyFill="1" applyBorder="1" applyAlignment="1">
      <alignment horizontal="center" vertical="center"/>
    </xf>
    <xf numFmtId="204" fontId="88" fillId="33" borderId="98" xfId="0" applyNumberFormat="1" applyFont="1" applyFill="1" applyBorder="1" applyAlignment="1">
      <alignment horizontal="center" vertical="center"/>
    </xf>
    <xf numFmtId="204" fontId="88" fillId="34" borderId="77" xfId="0" applyNumberFormat="1" applyFont="1" applyFill="1" applyBorder="1" applyAlignment="1">
      <alignment horizontal="center" vertical="center"/>
    </xf>
    <xf numFmtId="0" fontId="77" fillId="0" borderId="53" xfId="0" applyFont="1" applyBorder="1" applyAlignment="1">
      <alignment horizontal="center" vertical="center" wrapText="1"/>
    </xf>
    <xf numFmtId="0" fontId="61" fillId="27" borderId="93" xfId="81" applyFont="1" applyFill="1" applyBorder="1" applyAlignment="1">
      <alignment horizontal="center" vertical="center"/>
    </xf>
    <xf numFmtId="0" fontId="70" fillId="0" borderId="0" xfId="0" applyNumberFormat="1" applyFont="1" applyFill="1" applyBorder="1" applyAlignment="1">
      <alignment horizontal="center" vertical="center"/>
    </xf>
    <xf numFmtId="0" fontId="70" fillId="31" borderId="93" xfId="0" applyNumberFormat="1" applyFont="1" applyFill="1" applyBorder="1" applyAlignment="1">
      <alignment horizontal="center" vertical="center"/>
    </xf>
    <xf numFmtId="0" fontId="70" fillId="31" borderId="54" xfId="0" applyNumberFormat="1" applyFont="1" applyFill="1" applyBorder="1" applyAlignment="1">
      <alignment horizontal="center" vertical="center"/>
    </xf>
    <xf numFmtId="0" fontId="70" fillId="31" borderId="55" xfId="0" applyNumberFormat="1" applyFont="1" applyFill="1" applyBorder="1" applyAlignment="1">
      <alignment horizontal="center" vertical="center"/>
    </xf>
    <xf numFmtId="0" fontId="70" fillId="0" borderId="54" xfId="0" applyNumberFormat="1" applyFont="1" applyFill="1" applyBorder="1">
      <alignment vertical="center"/>
    </xf>
    <xf numFmtId="0" fontId="70" fillId="31" borderId="57" xfId="0" applyNumberFormat="1" applyFont="1" applyFill="1" applyBorder="1" applyAlignment="1">
      <alignment horizontal="center" vertical="center"/>
    </xf>
    <xf numFmtId="0" fontId="109" fillId="0" borderId="93" xfId="0" applyFont="1" applyFill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204" fontId="54" fillId="0" borderId="0" xfId="0" applyNumberFormat="1" applyFont="1" applyBorder="1" applyAlignment="1">
      <alignment vertical="center"/>
    </xf>
    <xf numFmtId="0" fontId="88" fillId="0" borderId="92" xfId="0" applyNumberFormat="1" applyFont="1" applyFill="1" applyBorder="1" applyAlignment="1">
      <alignment horizontal="center" vertical="center"/>
    </xf>
    <xf numFmtId="0" fontId="90" fillId="29" borderId="35" xfId="0" applyNumberFormat="1" applyFont="1" applyFill="1" applyBorder="1" applyAlignment="1">
      <alignment horizontal="center" vertical="center" wrapText="1"/>
    </xf>
    <xf numFmtId="0" fontId="61" fillId="27" borderId="93" xfId="81" applyFont="1" applyFill="1" applyBorder="1" applyAlignment="1">
      <alignment horizontal="center" vertical="center"/>
    </xf>
    <xf numFmtId="0" fontId="61" fillId="27" borderId="55" xfId="81" applyFont="1" applyFill="1" applyBorder="1" applyAlignment="1">
      <alignment horizontal="center" vertical="center"/>
    </xf>
    <xf numFmtId="0" fontId="109" fillId="0" borderId="55" xfId="0" applyFont="1" applyFill="1" applyBorder="1" applyAlignment="1">
      <alignment horizontal="center" vertical="center"/>
    </xf>
    <xf numFmtId="0" fontId="90" fillId="29" borderId="77" xfId="0" applyNumberFormat="1" applyFont="1" applyFill="1" applyBorder="1" applyAlignment="1">
      <alignment horizontal="center" vertical="center" wrapText="1"/>
    </xf>
    <xf numFmtId="0" fontId="90" fillId="29" borderId="77" xfId="0" applyNumberFormat="1" applyFont="1" applyFill="1" applyBorder="1" applyAlignment="1">
      <alignment horizontal="center" vertical="center" wrapText="1"/>
    </xf>
    <xf numFmtId="0" fontId="61" fillId="27" borderId="55" xfId="81" applyFont="1" applyFill="1" applyBorder="1" applyAlignment="1">
      <alignment horizontal="center" vertical="center"/>
    </xf>
    <xf numFmtId="0" fontId="70" fillId="0" borderId="54" xfId="81" applyNumberFormat="1" applyFont="1" applyFill="1" applyBorder="1" applyAlignment="1">
      <alignment horizontal="center" vertical="center"/>
    </xf>
    <xf numFmtId="0" fontId="70" fillId="0" borderId="55" xfId="81" applyNumberFormat="1" applyFont="1" applyFill="1" applyBorder="1" applyAlignment="1">
      <alignment horizontal="center" vertical="center"/>
    </xf>
    <xf numFmtId="0" fontId="108" fillId="39" borderId="55" xfId="81" applyFont="1" applyFill="1" applyBorder="1" applyAlignment="1">
      <alignment horizontal="center" vertical="center"/>
    </xf>
    <xf numFmtId="0" fontId="70" fillId="0" borderId="57" xfId="81" applyNumberFormat="1" applyFont="1" applyFill="1" applyBorder="1" applyAlignment="1">
      <alignment horizontal="center" vertical="center"/>
    </xf>
    <xf numFmtId="0" fontId="110" fillId="30" borderId="54" xfId="0" applyNumberFormat="1" applyFont="1" applyFill="1" applyBorder="1">
      <alignment vertical="center"/>
    </xf>
    <xf numFmtId="0" fontId="108" fillId="28" borderId="54" xfId="81" applyFont="1" applyFill="1" applyBorder="1" applyAlignment="1">
      <alignment horizontal="center" vertical="center"/>
    </xf>
    <xf numFmtId="0" fontId="111" fillId="30" borderId="54" xfId="0" applyFont="1" applyFill="1" applyBorder="1" applyAlignment="1">
      <alignment horizontal="center" vertical="center"/>
    </xf>
    <xf numFmtId="0" fontId="111" fillId="28" borderId="55" xfId="81" applyFont="1" applyFill="1" applyBorder="1" applyAlignment="1">
      <alignment horizontal="center" vertical="center"/>
    </xf>
    <xf numFmtId="0" fontId="111" fillId="31" borderId="55" xfId="0" applyNumberFormat="1" applyFont="1" applyFill="1" applyBorder="1" applyAlignment="1">
      <alignment horizontal="center" vertical="center"/>
    </xf>
    <xf numFmtId="189" fontId="70" fillId="0" borderId="93" xfId="0" applyNumberFormat="1" applyFont="1" applyFill="1" applyBorder="1" applyAlignment="1">
      <alignment horizontal="center" vertical="center"/>
    </xf>
    <xf numFmtId="0" fontId="70" fillId="34" borderId="55" xfId="0" applyNumberFormat="1" applyFont="1" applyFill="1" applyBorder="1">
      <alignment vertical="center"/>
    </xf>
    <xf numFmtId="0" fontId="61" fillId="27" borderId="55" xfId="81" applyFont="1" applyFill="1" applyBorder="1" applyAlignment="1">
      <alignment horizontal="center" vertical="center"/>
    </xf>
    <xf numFmtId="0" fontId="90" fillId="29" borderId="76" xfId="0" applyNumberFormat="1" applyFont="1" applyFill="1" applyBorder="1" applyAlignment="1">
      <alignment horizontal="center" vertical="center"/>
    </xf>
    <xf numFmtId="204" fontId="54" fillId="0" borderId="0" xfId="0" applyNumberFormat="1" applyFont="1" applyBorder="1" applyAlignment="1">
      <alignment vertical="center"/>
    </xf>
    <xf numFmtId="204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61" fillId="27" borderId="93" xfId="81" applyFont="1" applyFill="1" applyBorder="1" applyAlignment="1">
      <alignment horizontal="center" vertical="center"/>
    </xf>
    <xf numFmtId="0" fontId="77" fillId="0" borderId="0" xfId="0" applyNumberFormat="1" applyFont="1" applyBorder="1" applyAlignment="1">
      <alignment vertical="center" shrinkToFit="1"/>
    </xf>
    <xf numFmtId="0" fontId="61" fillId="27" borderId="55" xfId="81" applyFont="1" applyFill="1" applyBorder="1" applyAlignment="1">
      <alignment horizontal="center" vertical="center"/>
    </xf>
    <xf numFmtId="0" fontId="61" fillId="27" borderId="93" xfId="81" applyFont="1" applyFill="1" applyBorder="1" applyAlignment="1">
      <alignment horizontal="center" vertical="center"/>
    </xf>
    <xf numFmtId="0" fontId="61" fillId="27" borderId="93" xfId="81" applyFont="1" applyFill="1" applyBorder="1" applyAlignment="1">
      <alignment horizontal="center" vertical="center"/>
    </xf>
    <xf numFmtId="0" fontId="51" fillId="0" borderId="0" xfId="79" applyNumberFormat="1" applyFont="1" applyFill="1" applyBorder="1" applyAlignment="1">
      <alignment horizontal="left" vertical="center" indent="1"/>
    </xf>
    <xf numFmtId="0" fontId="51" fillId="0" borderId="0" xfId="0" applyNumberFormat="1" applyFont="1" applyFill="1" applyBorder="1" applyAlignment="1">
      <alignment horizontal="left" vertical="center" indent="2"/>
    </xf>
    <xf numFmtId="0" fontId="90" fillId="29" borderId="92" xfId="0" applyNumberFormat="1" applyFont="1" applyFill="1" applyBorder="1" applyAlignment="1">
      <alignment horizontal="center" vertical="center" wrapText="1"/>
    </xf>
    <xf numFmtId="0" fontId="61" fillId="27" borderId="55" xfId="81" applyFont="1" applyFill="1" applyBorder="1" applyAlignment="1">
      <alignment horizontal="center" vertical="center"/>
    </xf>
    <xf numFmtId="0" fontId="61" fillId="27" borderId="93" xfId="81" applyFont="1" applyFill="1" applyBorder="1" applyAlignment="1">
      <alignment horizontal="center" vertical="center"/>
    </xf>
    <xf numFmtId="0" fontId="61" fillId="27" borderId="55" xfId="81" applyFont="1" applyFill="1" applyBorder="1" applyAlignment="1">
      <alignment horizontal="center" vertical="center"/>
    </xf>
    <xf numFmtId="0" fontId="61" fillId="27" borderId="93" xfId="81" applyFont="1" applyFill="1" applyBorder="1" applyAlignment="1">
      <alignment horizontal="center" vertical="center"/>
    </xf>
    <xf numFmtId="204" fontId="110" fillId="30" borderId="93" xfId="0" applyNumberFormat="1" applyFont="1" applyFill="1" applyBorder="1" applyAlignment="1">
      <alignment horizontal="center" vertical="center"/>
    </xf>
    <xf numFmtId="0" fontId="67" fillId="0" borderId="28" xfId="0" applyFont="1" applyFill="1" applyBorder="1" applyAlignment="1">
      <alignment horizontal="center" vertical="center"/>
    </xf>
    <xf numFmtId="0" fontId="67" fillId="0" borderId="29" xfId="0" applyFont="1" applyFill="1" applyBorder="1" applyAlignment="1">
      <alignment horizontal="center" vertical="center" wrapText="1"/>
    </xf>
    <xf numFmtId="0" fontId="67" fillId="0" borderId="17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67" fillId="0" borderId="30" xfId="0" applyFont="1" applyFill="1" applyBorder="1" applyAlignment="1" applyProtection="1">
      <alignment horizontal="left" vertical="center" wrapText="1"/>
      <protection locked="0"/>
    </xf>
    <xf numFmtId="0" fontId="67" fillId="0" borderId="31" xfId="0" applyFont="1" applyFill="1" applyBorder="1" applyAlignment="1" applyProtection="1">
      <alignment horizontal="left" vertical="center" wrapText="1"/>
      <protection locked="0"/>
    </xf>
    <xf numFmtId="0" fontId="67" fillId="0" borderId="32" xfId="0" applyFont="1" applyFill="1" applyBorder="1" applyAlignment="1" applyProtection="1">
      <alignment horizontal="left" vertical="center" wrapText="1"/>
      <protection locked="0"/>
    </xf>
    <xf numFmtId="0" fontId="67" fillId="0" borderId="33" xfId="0" applyFont="1" applyFill="1" applyBorder="1" applyAlignment="1" applyProtection="1">
      <alignment horizontal="left" vertical="center" wrapText="1"/>
      <protection locked="0"/>
    </xf>
    <xf numFmtId="0" fontId="67" fillId="0" borderId="0" xfId="0" applyFont="1" applyFill="1" applyBorder="1" applyAlignment="1" applyProtection="1">
      <alignment horizontal="left" vertical="center" wrapText="1"/>
      <protection locked="0"/>
    </xf>
    <xf numFmtId="0" fontId="67" fillId="0" borderId="34" xfId="0" applyFont="1" applyFill="1" applyBorder="1" applyAlignment="1" applyProtection="1">
      <alignment horizontal="left" vertical="center" wrapText="1"/>
      <protection locked="0"/>
    </xf>
    <xf numFmtId="0" fontId="67" fillId="0" borderId="18" xfId="0" applyFont="1" applyFill="1" applyBorder="1" applyAlignment="1" applyProtection="1">
      <alignment horizontal="left" vertical="center" wrapText="1"/>
      <protection locked="0"/>
    </xf>
    <xf numFmtId="0" fontId="67" fillId="0" borderId="19" xfId="0" applyFont="1" applyFill="1" applyBorder="1" applyAlignment="1" applyProtection="1">
      <alignment horizontal="left" vertical="center" wrapText="1"/>
      <protection locked="0"/>
    </xf>
    <xf numFmtId="0" fontId="67" fillId="0" borderId="20" xfId="0" applyFont="1" applyFill="1" applyBorder="1" applyAlignment="1" applyProtection="1">
      <alignment horizontal="left" vertical="center" wrapText="1"/>
      <protection locked="0"/>
    </xf>
    <xf numFmtId="0" fontId="67" fillId="32" borderId="39" xfId="0" applyFont="1" applyFill="1" applyBorder="1" applyAlignment="1" applyProtection="1">
      <alignment horizontal="center" vertical="center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0" fillId="17" borderId="1" xfId="0" applyFont="1" applyFill="1" applyBorder="1" applyAlignment="1" applyProtection="1">
      <alignment horizontal="center" vertical="center" shrinkToFit="1"/>
      <protection locked="0"/>
    </xf>
    <xf numFmtId="0" fontId="1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Fill="1" applyBorder="1" applyAlignment="1" applyProtection="1">
      <alignment horizontal="left" vertical="center" shrinkToFit="1"/>
    </xf>
    <xf numFmtId="0" fontId="43" fillId="30" borderId="22" xfId="0" applyFont="1" applyFill="1" applyBorder="1" applyAlignment="1" applyProtection="1">
      <alignment horizontal="left" vertical="center" wrapText="1"/>
    </xf>
    <xf numFmtId="0" fontId="43" fillId="30" borderId="16" xfId="0" applyFont="1" applyFill="1" applyBorder="1" applyAlignment="1" applyProtection="1">
      <alignment horizontal="left" vertical="center"/>
    </xf>
    <xf numFmtId="0" fontId="43" fillId="0" borderId="12" xfId="0" applyFont="1" applyFill="1" applyBorder="1" applyAlignment="1" applyProtection="1">
      <alignment horizontal="center" vertical="center"/>
    </xf>
    <xf numFmtId="0" fontId="43" fillId="0" borderId="13" xfId="0" applyFont="1" applyFill="1" applyBorder="1" applyAlignment="1" applyProtection="1">
      <alignment horizontal="center" vertical="center"/>
    </xf>
    <xf numFmtId="0" fontId="43" fillId="0" borderId="23" xfId="0" applyFont="1" applyFill="1" applyBorder="1" applyAlignment="1" applyProtection="1">
      <alignment horizontal="left" vertical="center" wrapText="1"/>
    </xf>
    <xf numFmtId="0" fontId="43" fillId="0" borderId="15" xfId="0" applyFont="1" applyFill="1" applyBorder="1" applyAlignment="1" applyProtection="1">
      <alignment horizontal="left" vertical="center"/>
    </xf>
    <xf numFmtId="0" fontId="43" fillId="0" borderId="24" xfId="0" applyFont="1" applyFill="1" applyBorder="1" applyAlignment="1" applyProtection="1">
      <alignment horizontal="left" vertical="center"/>
    </xf>
    <xf numFmtId="0" fontId="43" fillId="0" borderId="20" xfId="0" applyFont="1" applyFill="1" applyBorder="1" applyAlignment="1" applyProtection="1">
      <alignment horizontal="left" vertical="center"/>
    </xf>
    <xf numFmtId="0" fontId="10" fillId="30" borderId="11" xfId="0" applyFont="1" applyFill="1" applyBorder="1" applyAlignment="1" applyProtection="1">
      <alignment horizontal="left" vertical="center" wrapText="1"/>
    </xf>
    <xf numFmtId="0" fontId="10" fillId="30" borderId="14" xfId="0" applyFont="1" applyFill="1" applyBorder="1" applyAlignment="1" applyProtection="1">
      <alignment horizontal="left" vertical="center" wrapText="1"/>
    </xf>
    <xf numFmtId="0" fontId="10" fillId="30" borderId="16" xfId="0" applyFont="1" applyFill="1" applyBorder="1" applyAlignment="1" applyProtection="1">
      <alignment horizontal="left" vertical="center" wrapText="1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vertical="center" shrinkToFit="1"/>
      <protection locked="0"/>
    </xf>
    <xf numFmtId="49" fontId="10" fillId="0" borderId="1" xfId="0" applyNumberFormat="1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vertical="center" shrinkToFit="1"/>
    </xf>
    <xf numFmtId="0" fontId="10" fillId="0" borderId="1" xfId="0" applyFont="1" applyFill="1" applyBorder="1" applyAlignment="1" applyProtection="1">
      <alignment vertical="center" shrinkToFit="1"/>
    </xf>
    <xf numFmtId="184" fontId="10" fillId="0" borderId="1" xfId="0" applyNumberFormat="1" applyFont="1" applyFill="1" applyBorder="1" applyAlignment="1" applyProtection="1">
      <alignment horizontal="center" vertical="center" shrinkToFit="1"/>
    </xf>
    <xf numFmtId="0" fontId="47" fillId="0" borderId="1" xfId="0" applyFont="1" applyFill="1" applyBorder="1" applyAlignment="1" applyProtection="1">
      <alignment horizontal="center" vertical="center" shrinkToFit="1"/>
    </xf>
    <xf numFmtId="0" fontId="40" fillId="0" borderId="11" xfId="0" applyFont="1" applyFill="1" applyBorder="1" applyAlignment="1" applyProtection="1">
      <alignment horizontal="center" vertical="center"/>
    </xf>
    <xf numFmtId="0" fontId="40" fillId="0" borderId="14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3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</xf>
    <xf numFmtId="0" fontId="64" fillId="0" borderId="0" xfId="79" quotePrefix="1" applyNumberFormat="1" applyFont="1" applyFill="1" applyBorder="1" applyAlignment="1">
      <alignment horizontal="center" vertical="center"/>
    </xf>
    <xf numFmtId="49" fontId="51" fillId="0" borderId="44" xfId="79" applyNumberFormat="1" applyFont="1" applyFill="1" applyBorder="1" applyAlignment="1">
      <alignment horizontal="center" vertical="center" wrapText="1"/>
    </xf>
    <xf numFmtId="49" fontId="51" fillId="0" borderId="45" xfId="79" applyNumberFormat="1" applyFont="1" applyFill="1" applyBorder="1" applyAlignment="1">
      <alignment horizontal="center" vertical="center" wrapText="1"/>
    </xf>
    <xf numFmtId="49" fontId="51" fillId="0" borderId="46" xfId="79" applyNumberFormat="1" applyFont="1" applyFill="1" applyBorder="1" applyAlignment="1">
      <alignment horizontal="center" vertical="center" wrapText="1"/>
    </xf>
    <xf numFmtId="0" fontId="51" fillId="0" borderId="44" xfId="79" applyNumberFormat="1" applyFont="1" applyFill="1" applyBorder="1" applyAlignment="1">
      <alignment horizontal="center" vertical="center"/>
    </xf>
    <xf numFmtId="0" fontId="51" fillId="0" borderId="66" xfId="79" applyNumberFormat="1" applyFont="1" applyFill="1" applyBorder="1" applyAlignment="1">
      <alignment horizontal="center" vertical="center"/>
    </xf>
    <xf numFmtId="0" fontId="51" fillId="0" borderId="67" xfId="79" applyNumberFormat="1" applyFont="1" applyFill="1" applyBorder="1" applyAlignment="1">
      <alignment horizontal="center" vertical="center"/>
    </xf>
    <xf numFmtId="0" fontId="51" fillId="0" borderId="64" xfId="79" applyNumberFormat="1" applyFont="1" applyFill="1" applyBorder="1" applyAlignment="1">
      <alignment horizontal="center" vertical="center" wrapText="1"/>
    </xf>
    <xf numFmtId="0" fontId="51" fillId="0" borderId="65" xfId="79" applyNumberFormat="1" applyFont="1" applyFill="1" applyBorder="1" applyAlignment="1">
      <alignment horizontal="center" vertical="center" wrapText="1"/>
    </xf>
    <xf numFmtId="0" fontId="51" fillId="0" borderId="47" xfId="79" applyNumberFormat="1" applyFont="1" applyFill="1" applyBorder="1" applyAlignment="1">
      <alignment horizontal="center" vertical="center" wrapText="1"/>
    </xf>
    <xf numFmtId="0" fontId="51" fillId="0" borderId="47" xfId="79" applyNumberFormat="1" applyFont="1" applyFill="1" applyBorder="1" applyAlignment="1">
      <alignment horizontal="center" vertical="center"/>
    </xf>
    <xf numFmtId="0" fontId="51" fillId="0" borderId="40" xfId="79" applyNumberFormat="1" applyFont="1" applyFill="1" applyBorder="1" applyAlignment="1">
      <alignment horizontal="center" vertical="center"/>
    </xf>
    <xf numFmtId="0" fontId="51" fillId="0" borderId="58" xfId="79" applyNumberFormat="1" applyFont="1" applyFill="1" applyBorder="1" applyAlignment="1">
      <alignment horizontal="center" vertical="center" wrapText="1"/>
    </xf>
    <xf numFmtId="0" fontId="51" fillId="0" borderId="59" xfId="79" applyNumberFormat="1" applyFont="1" applyFill="1" applyBorder="1" applyAlignment="1">
      <alignment horizontal="center" vertical="center" wrapText="1"/>
    </xf>
    <xf numFmtId="0" fontId="50" fillId="0" borderId="0" xfId="79" applyFont="1" applyAlignment="1">
      <alignment horizontal="center" wrapText="1"/>
    </xf>
    <xf numFmtId="49" fontId="96" fillId="0" borderId="0" xfId="131" applyNumberFormat="1" applyFont="1" applyFill="1" applyBorder="1" applyAlignment="1">
      <alignment horizontal="center" vertical="center" wrapText="1"/>
    </xf>
    <xf numFmtId="0" fontId="51" fillId="0" borderId="41" xfId="79" applyNumberFormat="1" applyFont="1" applyFill="1" applyBorder="1" applyAlignment="1">
      <alignment horizontal="center" vertical="center" wrapText="1"/>
    </xf>
    <xf numFmtId="0" fontId="64" fillId="37" borderId="0" xfId="0" applyNumberFormat="1" applyFont="1" applyFill="1" applyAlignment="1">
      <alignment horizontal="center" vertical="center"/>
    </xf>
    <xf numFmtId="49" fontId="64" fillId="37" borderId="0" xfId="79" applyNumberFormat="1" applyFont="1" applyFill="1" applyBorder="1" applyAlignment="1">
      <alignment horizontal="center" vertical="center"/>
    </xf>
    <xf numFmtId="49" fontId="64" fillId="37" borderId="19" xfId="79" applyNumberFormat="1" applyFont="1" applyFill="1" applyBorder="1" applyAlignment="1">
      <alignment horizontal="center" vertical="center"/>
    </xf>
    <xf numFmtId="191" fontId="64" fillId="37" borderId="0" xfId="0" applyNumberFormat="1" applyFont="1" applyFill="1" applyBorder="1" applyAlignment="1">
      <alignment horizontal="center" vertical="center" wrapText="1"/>
    </xf>
    <xf numFmtId="191" fontId="64" fillId="37" borderId="19" xfId="0" applyNumberFormat="1" applyFont="1" applyFill="1" applyBorder="1" applyAlignment="1">
      <alignment horizontal="center" vertical="center" wrapText="1"/>
    </xf>
    <xf numFmtId="0" fontId="50" fillId="0" borderId="0" xfId="79" applyNumberFormat="1" applyFont="1" applyAlignment="1">
      <alignment horizontal="center" wrapText="1"/>
    </xf>
    <xf numFmtId="49" fontId="64" fillId="37" borderId="0" xfId="0" applyNumberFormat="1" applyFont="1" applyFill="1" applyBorder="1" applyAlignment="1">
      <alignment horizontal="center" vertical="center"/>
    </xf>
    <xf numFmtId="49" fontId="64" fillId="37" borderId="19" xfId="0" applyNumberFormat="1" applyFont="1" applyFill="1" applyBorder="1" applyAlignment="1">
      <alignment horizontal="center" vertical="center"/>
    </xf>
    <xf numFmtId="191" fontId="51" fillId="37" borderId="0" xfId="0" applyNumberFormat="1" applyFont="1" applyFill="1" applyAlignment="1">
      <alignment horizontal="center" vertical="center"/>
    </xf>
    <xf numFmtId="191" fontId="51" fillId="37" borderId="19" xfId="0" applyNumberFormat="1" applyFont="1" applyFill="1" applyBorder="1" applyAlignment="1">
      <alignment horizontal="center" vertical="center"/>
    </xf>
    <xf numFmtId="191" fontId="64" fillId="37" borderId="0" xfId="0" applyNumberFormat="1" applyFont="1" applyFill="1" applyAlignment="1">
      <alignment horizontal="center" vertical="center"/>
    </xf>
    <xf numFmtId="191" fontId="64" fillId="37" borderId="19" xfId="0" applyNumberFormat="1" applyFont="1" applyFill="1" applyBorder="1" applyAlignment="1">
      <alignment horizontal="center" vertical="center"/>
    </xf>
    <xf numFmtId="191" fontId="101" fillId="37" borderId="0" xfId="141" applyNumberFormat="1" applyFont="1" applyFill="1" applyBorder="1" applyAlignment="1">
      <alignment horizontal="center" vertical="center" wrapText="1"/>
    </xf>
    <xf numFmtId="191" fontId="101" fillId="37" borderId="19" xfId="141" applyNumberFormat="1" applyFont="1" applyFill="1" applyBorder="1" applyAlignment="1">
      <alignment horizontal="center" vertical="center" wrapText="1"/>
    </xf>
    <xf numFmtId="191" fontId="101" fillId="37" borderId="0" xfId="141" applyNumberFormat="1" applyFont="1" applyFill="1" applyBorder="1" applyAlignment="1">
      <alignment horizontal="center" vertical="center"/>
    </xf>
    <xf numFmtId="191" fontId="101" fillId="37" borderId="19" xfId="141" applyNumberFormat="1" applyFont="1" applyFill="1" applyBorder="1" applyAlignment="1">
      <alignment horizontal="center" vertical="center"/>
    </xf>
    <xf numFmtId="0" fontId="64" fillId="37" borderId="0" xfId="0" applyNumberFormat="1" applyFont="1" applyFill="1" applyBorder="1" applyAlignment="1">
      <alignment horizontal="center" vertical="center"/>
    </xf>
    <xf numFmtId="0" fontId="64" fillId="37" borderId="19" xfId="0" applyNumberFormat="1" applyFont="1" applyFill="1" applyBorder="1" applyAlignment="1">
      <alignment horizontal="center" vertical="center"/>
    </xf>
    <xf numFmtId="191" fontId="51" fillId="37" borderId="0" xfId="0" applyNumberFormat="1" applyFont="1" applyFill="1" applyBorder="1" applyAlignment="1">
      <alignment horizontal="center" vertical="center"/>
    </xf>
    <xf numFmtId="191" fontId="64" fillId="37" borderId="0" xfId="0" applyNumberFormat="1" applyFont="1" applyFill="1" applyBorder="1" applyAlignment="1">
      <alignment horizontal="center" vertical="center"/>
    </xf>
    <xf numFmtId="49" fontId="2" fillId="0" borderId="36" xfId="78" applyNumberFormat="1" applyFont="1" applyFill="1" applyBorder="1" applyAlignment="1">
      <alignment horizontal="center" vertical="center"/>
    </xf>
    <xf numFmtId="49" fontId="2" fillId="0" borderId="38" xfId="78" applyNumberFormat="1" applyFont="1" applyFill="1" applyBorder="1" applyAlignment="1">
      <alignment horizontal="center" vertical="center"/>
    </xf>
    <xf numFmtId="0" fontId="6" fillId="29" borderId="35" xfId="0" applyNumberFormat="1" applyFont="1" applyFill="1" applyBorder="1" applyAlignment="1">
      <alignment horizontal="center" vertical="center"/>
    </xf>
    <xf numFmtId="0" fontId="9" fillId="29" borderId="35" xfId="0" applyNumberFormat="1" applyFont="1" applyFill="1" applyBorder="1" applyAlignment="1">
      <alignment horizontal="center" vertical="center" wrapText="1"/>
    </xf>
    <xf numFmtId="0" fontId="6" fillId="29" borderId="35" xfId="0" applyNumberFormat="1" applyFont="1" applyFill="1" applyBorder="1" applyAlignment="1">
      <alignment horizontal="center" vertical="center" wrapText="1"/>
    </xf>
    <xf numFmtId="205" fontId="2" fillId="0" borderId="36" xfId="78" applyNumberFormat="1" applyFont="1" applyFill="1" applyBorder="1" applyAlignment="1">
      <alignment horizontal="center" vertical="center"/>
    </xf>
    <xf numFmtId="205" fontId="2" fillId="0" borderId="38" xfId="78" applyNumberFormat="1" applyFont="1" applyFill="1" applyBorder="1" applyAlignment="1">
      <alignment horizontal="center" vertical="center"/>
    </xf>
    <xf numFmtId="0" fontId="77" fillId="0" borderId="39" xfId="0" applyNumberFormat="1" applyFont="1" applyBorder="1" applyAlignment="1">
      <alignment horizontal="center" vertical="center" shrinkToFit="1"/>
    </xf>
    <xf numFmtId="0" fontId="54" fillId="28" borderId="54" xfId="0" applyNumberFormat="1" applyFont="1" applyFill="1" applyBorder="1" applyAlignment="1">
      <alignment horizontal="center" vertical="center" shrinkToFit="1"/>
    </xf>
    <xf numFmtId="0" fontId="54" fillId="28" borderId="57" xfId="0" applyNumberFormat="1" applyFont="1" applyFill="1" applyBorder="1" applyAlignment="1">
      <alignment horizontal="center" vertical="center" shrinkToFit="1"/>
    </xf>
    <xf numFmtId="0" fontId="54" fillId="28" borderId="55" xfId="0" applyNumberFormat="1" applyFont="1" applyFill="1" applyBorder="1" applyAlignment="1">
      <alignment horizontal="center" vertical="center" shrinkToFit="1"/>
    </xf>
    <xf numFmtId="204" fontId="77" fillId="0" borderId="54" xfId="0" applyNumberFormat="1" applyFont="1" applyBorder="1" applyAlignment="1">
      <alignment horizontal="center" vertical="center" wrapText="1"/>
    </xf>
    <xf numFmtId="204" fontId="0" fillId="0" borderId="57" xfId="0" applyNumberFormat="1" applyBorder="1">
      <alignment vertical="center"/>
    </xf>
    <xf numFmtId="204" fontId="0" fillId="0" borderId="55" xfId="0" applyNumberFormat="1" applyBorder="1">
      <alignment vertical="center"/>
    </xf>
    <xf numFmtId="204" fontId="77" fillId="0" borderId="57" xfId="0" applyNumberFormat="1" applyFont="1" applyBorder="1" applyAlignment="1">
      <alignment horizontal="center" vertical="center" wrapText="1"/>
    </xf>
    <xf numFmtId="204" fontId="77" fillId="0" borderId="55" xfId="0" applyNumberFormat="1" applyFont="1" applyBorder="1" applyAlignment="1">
      <alignment horizontal="center" vertical="center" wrapText="1"/>
    </xf>
    <xf numFmtId="0" fontId="77" fillId="0" borderId="0" xfId="0" applyNumberFormat="1" applyFont="1" applyBorder="1" applyAlignment="1">
      <alignment horizontal="center" vertical="center"/>
    </xf>
    <xf numFmtId="204" fontId="77" fillId="0" borderId="0" xfId="0" applyNumberFormat="1" applyFont="1" applyBorder="1" applyAlignment="1">
      <alignment vertical="center"/>
    </xf>
    <xf numFmtId="0" fontId="77" fillId="0" borderId="54" xfId="0" applyFont="1" applyBorder="1" applyAlignment="1">
      <alignment horizontal="center" vertical="center" shrinkToFit="1"/>
    </xf>
    <xf numFmtId="0" fontId="77" fillId="0" borderId="57" xfId="0" applyFont="1" applyBorder="1" applyAlignment="1">
      <alignment horizontal="center" vertical="center" shrinkToFit="1"/>
    </xf>
    <xf numFmtId="0" fontId="77" fillId="0" borderId="55" xfId="0" applyFont="1" applyBorder="1" applyAlignment="1">
      <alignment horizontal="center" vertical="center" shrinkToFit="1"/>
    </xf>
    <xf numFmtId="0" fontId="77" fillId="0" borderId="54" xfId="0" applyNumberFormat="1" applyFont="1" applyBorder="1" applyAlignment="1">
      <alignment horizontal="right" vertical="center" shrinkToFit="1"/>
    </xf>
    <xf numFmtId="0" fontId="77" fillId="0" borderId="57" xfId="0" applyNumberFormat="1" applyFont="1" applyBorder="1" applyAlignment="1">
      <alignment horizontal="right" vertical="center" shrinkToFit="1"/>
    </xf>
    <xf numFmtId="0" fontId="77" fillId="0" borderId="55" xfId="0" applyNumberFormat="1" applyFont="1" applyBorder="1" applyAlignment="1">
      <alignment horizontal="right" vertical="center" shrinkToFit="1"/>
    </xf>
    <xf numFmtId="204" fontId="77" fillId="0" borderId="54" xfId="0" applyNumberFormat="1" applyFont="1" applyBorder="1" applyAlignment="1">
      <alignment vertical="center" shrinkToFit="1"/>
    </xf>
    <xf numFmtId="204" fontId="77" fillId="0" borderId="57" xfId="0" applyNumberFormat="1" applyFont="1" applyBorder="1" applyAlignment="1">
      <alignment vertical="center" shrinkToFit="1"/>
    </xf>
    <xf numFmtId="0" fontId="77" fillId="0" borderId="57" xfId="0" applyNumberFormat="1" applyFont="1" applyBorder="1" applyAlignment="1">
      <alignment vertical="center"/>
    </xf>
    <xf numFmtId="0" fontId="77" fillId="0" borderId="55" xfId="0" applyNumberFormat="1" applyFont="1" applyBorder="1" applyAlignment="1">
      <alignment vertical="center"/>
    </xf>
    <xf numFmtId="0" fontId="77" fillId="0" borderId="54" xfId="0" applyFont="1" applyBorder="1" applyAlignment="1">
      <alignment horizontal="right" vertical="center" shrinkToFit="1"/>
    </xf>
    <xf numFmtId="0" fontId="81" fillId="0" borderId="57" xfId="0" applyFont="1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77" fillId="0" borderId="54" xfId="0" applyNumberFormat="1" applyFont="1" applyBorder="1" applyAlignment="1">
      <alignment horizontal="center" vertical="center" shrinkToFit="1"/>
    </xf>
    <xf numFmtId="0" fontId="77" fillId="0" borderId="57" xfId="0" applyNumberFormat="1" applyFont="1" applyBorder="1" applyAlignment="1">
      <alignment horizontal="center" vertical="center" shrinkToFit="1"/>
    </xf>
    <xf numFmtId="0" fontId="77" fillId="0" borderId="55" xfId="0" applyNumberFormat="1" applyFont="1" applyBorder="1" applyAlignment="1">
      <alignment horizontal="center" vertical="center" shrinkToFit="1"/>
    </xf>
    <xf numFmtId="0" fontId="77" fillId="0" borderId="39" xfId="0" applyNumberFormat="1" applyFont="1" applyBorder="1" applyAlignment="1">
      <alignment vertical="center" shrinkToFit="1"/>
    </xf>
    <xf numFmtId="0" fontId="54" fillId="0" borderId="0" xfId="0" applyNumberFormat="1" applyFont="1" applyBorder="1" applyAlignment="1">
      <alignment horizontal="left" vertical="center"/>
    </xf>
    <xf numFmtId="0" fontId="77" fillId="0" borderId="53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204" fontId="77" fillId="0" borderId="57" xfId="0" applyNumberFormat="1" applyFont="1" applyBorder="1" applyAlignment="1">
      <alignment horizontal="center" vertical="center"/>
    </xf>
    <xf numFmtId="204" fontId="77" fillId="0" borderId="33" xfId="0" applyNumberFormat="1" applyFont="1" applyBorder="1" applyAlignment="1">
      <alignment horizontal="center" vertical="center" wrapText="1"/>
    </xf>
    <xf numFmtId="204" fontId="0" fillId="0" borderId="0" xfId="0" applyNumberFormat="1" applyBorder="1">
      <alignment vertical="center"/>
    </xf>
    <xf numFmtId="204" fontId="0" fillId="0" borderId="34" xfId="0" applyNumberFormat="1" applyBorder="1">
      <alignment vertical="center"/>
    </xf>
    <xf numFmtId="204" fontId="77" fillId="0" borderId="0" xfId="0" applyNumberFormat="1" applyFont="1" applyBorder="1" applyAlignment="1">
      <alignment horizontal="center" vertical="center" wrapText="1"/>
    </xf>
    <xf numFmtId="204" fontId="77" fillId="0" borderId="34" xfId="0" applyNumberFormat="1" applyFont="1" applyBorder="1" applyAlignment="1">
      <alignment horizontal="center" vertical="center" wrapText="1"/>
    </xf>
    <xf numFmtId="0" fontId="54" fillId="0" borderId="0" xfId="0" applyNumberFormat="1" applyFont="1" applyBorder="1" applyAlignment="1">
      <alignment vertical="center"/>
    </xf>
    <xf numFmtId="189" fontId="54" fillId="0" borderId="0" xfId="0" applyNumberFormat="1" applyFont="1" applyBorder="1" applyAlignment="1">
      <alignment horizontal="left" vertical="center"/>
    </xf>
    <xf numFmtId="208" fontId="54" fillId="0" borderId="19" xfId="0" applyNumberFormat="1" applyFont="1" applyBorder="1" applyAlignment="1">
      <alignment horizontal="center" vertical="center"/>
    </xf>
    <xf numFmtId="0" fontId="54" fillId="0" borderId="0" xfId="0" applyNumberFormat="1" applyFont="1" applyBorder="1" applyAlignment="1">
      <alignment horizontal="center" vertical="center"/>
    </xf>
    <xf numFmtId="204" fontId="54" fillId="0" borderId="0" xfId="0" applyNumberFormat="1" applyFont="1" applyBorder="1" applyAlignment="1">
      <alignment horizontal="center" vertical="center"/>
    </xf>
    <xf numFmtId="0" fontId="54" fillId="0" borderId="53" xfId="0" applyNumberFormat="1" applyFont="1" applyBorder="1" applyAlignment="1">
      <alignment horizontal="center" vertical="center"/>
    </xf>
    <xf numFmtId="204" fontId="54" fillId="0" borderId="19" xfId="0" applyNumberFormat="1" applyFont="1" applyBorder="1" applyAlignment="1">
      <alignment horizontal="center" vertical="center"/>
    </xf>
    <xf numFmtId="204" fontId="54" fillId="0" borderId="0" xfId="0" applyNumberFormat="1" applyFont="1" applyBorder="1" applyAlignment="1">
      <alignment vertical="center"/>
    </xf>
    <xf numFmtId="2" fontId="54" fillId="0" borderId="0" xfId="0" applyNumberFormat="1" applyFont="1" applyBorder="1" applyAlignment="1">
      <alignment horizontal="center" vertical="center"/>
    </xf>
    <xf numFmtId="204" fontId="77" fillId="0" borderId="19" xfId="0" applyNumberFormat="1" applyFont="1" applyBorder="1" applyAlignment="1">
      <alignment horizontal="center" vertical="center"/>
    </xf>
    <xf numFmtId="204" fontId="77" fillId="0" borderId="0" xfId="0" applyNumberFormat="1" applyFont="1" applyBorder="1" applyAlignment="1">
      <alignment horizontal="center" vertical="center" shrinkToFit="1"/>
    </xf>
    <xf numFmtId="0" fontId="54" fillId="0" borderId="19" xfId="0" applyNumberFormat="1" applyFont="1" applyBorder="1" applyAlignment="1">
      <alignment horizontal="center" vertical="center"/>
    </xf>
    <xf numFmtId="195" fontId="77" fillId="0" borderId="0" xfId="0" applyNumberFormat="1" applyFont="1" applyBorder="1" applyAlignment="1">
      <alignment horizontal="center" vertical="center"/>
    </xf>
    <xf numFmtId="201" fontId="77" fillId="0" borderId="0" xfId="0" applyNumberFormat="1" applyFont="1" applyBorder="1" applyAlignment="1">
      <alignment horizontal="left" vertical="center"/>
    </xf>
    <xf numFmtId="0" fontId="77" fillId="0" borderId="33" xfId="0" applyNumberFormat="1" applyFont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34" xfId="0" applyNumberFormat="1" applyBorder="1">
      <alignment vertical="center"/>
    </xf>
    <xf numFmtId="0" fontId="77" fillId="0" borderId="54" xfId="0" applyFont="1" applyBorder="1" applyAlignment="1">
      <alignment horizontal="center" vertical="center" wrapText="1"/>
    </xf>
    <xf numFmtId="0" fontId="0" fillId="0" borderId="57" xfId="0" applyBorder="1">
      <alignment vertical="center"/>
    </xf>
    <xf numFmtId="0" fontId="0" fillId="0" borderId="55" xfId="0" applyBorder="1">
      <alignment vertical="center"/>
    </xf>
    <xf numFmtId="0" fontId="77" fillId="0" borderId="56" xfId="0" applyFont="1" applyBorder="1" applyAlignment="1">
      <alignment horizontal="center" vertical="center" wrapText="1"/>
    </xf>
    <xf numFmtId="0" fontId="0" fillId="0" borderId="53" xfId="0" applyBorder="1">
      <alignment vertical="center"/>
    </xf>
    <xf numFmtId="0" fontId="0" fillId="0" borderId="51" xfId="0" applyBorder="1">
      <alignment vertical="center"/>
    </xf>
    <xf numFmtId="0" fontId="0" fillId="0" borderId="33" xfId="0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4" fillId="28" borderId="39" xfId="0" applyNumberFormat="1" applyFont="1" applyFill="1" applyBorder="1" applyAlignment="1">
      <alignment horizontal="center" vertical="center"/>
    </xf>
    <xf numFmtId="0" fontId="54" fillId="28" borderId="39" xfId="0" applyNumberFormat="1" applyFont="1" applyFill="1" applyBorder="1" applyAlignment="1">
      <alignment horizontal="center" vertical="center" shrinkToFit="1"/>
    </xf>
    <xf numFmtId="0" fontId="74" fillId="28" borderId="39" xfId="0" applyNumberFormat="1" applyFont="1" applyFill="1" applyBorder="1" applyAlignment="1">
      <alignment horizontal="center" vertical="center" shrinkToFit="1"/>
    </xf>
    <xf numFmtId="0" fontId="77" fillId="0" borderId="54" xfId="0" applyNumberFormat="1" applyFont="1" applyBorder="1" applyAlignment="1">
      <alignment horizontal="center" vertical="center" wrapText="1"/>
    </xf>
    <xf numFmtId="0" fontId="0" fillId="0" borderId="57" xfId="0" applyNumberFormat="1" applyBorder="1">
      <alignment vertical="center"/>
    </xf>
    <xf numFmtId="0" fontId="0" fillId="0" borderId="55" xfId="0" applyNumberFormat="1" applyBorder="1">
      <alignment vertical="center"/>
    </xf>
    <xf numFmtId="0" fontId="77" fillId="0" borderId="57" xfId="0" applyNumberFormat="1" applyFont="1" applyBorder="1" applyAlignment="1">
      <alignment horizontal="center" vertical="center" wrapText="1"/>
    </xf>
    <xf numFmtId="0" fontId="77" fillId="0" borderId="55" xfId="0" applyNumberFormat="1" applyFont="1" applyBorder="1" applyAlignment="1">
      <alignment horizontal="center" vertical="center" wrapText="1"/>
    </xf>
    <xf numFmtId="0" fontId="0" fillId="0" borderId="57" xfId="0" applyBorder="1" applyAlignment="1">
      <alignment vertical="center"/>
    </xf>
    <xf numFmtId="0" fontId="0" fillId="0" borderId="55" xfId="0" applyBorder="1" applyAlignment="1">
      <alignment vertical="center"/>
    </xf>
    <xf numFmtId="0" fontId="77" fillId="0" borderId="56" xfId="0" applyFont="1" applyBorder="1" applyAlignment="1">
      <alignment horizontal="center" vertical="center"/>
    </xf>
    <xf numFmtId="0" fontId="77" fillId="0" borderId="51" xfId="0" applyFont="1" applyBorder="1" applyAlignment="1">
      <alignment horizontal="center" vertical="center"/>
    </xf>
    <xf numFmtId="0" fontId="77" fillId="0" borderId="33" xfId="0" applyFont="1" applyBorder="1" applyAlignment="1">
      <alignment horizontal="center" vertical="center"/>
    </xf>
    <xf numFmtId="0" fontId="77" fillId="0" borderId="34" xfId="0" applyFont="1" applyBorder="1" applyAlignment="1">
      <alignment horizontal="center" vertical="center"/>
    </xf>
    <xf numFmtId="0" fontId="77" fillId="0" borderId="56" xfId="0" applyFont="1" applyBorder="1" applyAlignment="1">
      <alignment horizontal="center" vertical="center" shrinkToFit="1"/>
    </xf>
    <xf numFmtId="0" fontId="77" fillId="0" borderId="53" xfId="0" applyFont="1" applyBorder="1" applyAlignment="1">
      <alignment horizontal="center" vertical="center" shrinkToFit="1"/>
    </xf>
    <xf numFmtId="0" fontId="77" fillId="0" borderId="51" xfId="0" applyFont="1" applyBorder="1" applyAlignment="1">
      <alignment horizontal="center" vertical="center" shrinkToFit="1"/>
    </xf>
    <xf numFmtId="0" fontId="77" fillId="0" borderId="18" xfId="0" applyFont="1" applyBorder="1" applyAlignment="1">
      <alignment horizontal="center" vertical="center" shrinkToFit="1"/>
    </xf>
    <xf numFmtId="0" fontId="77" fillId="0" borderId="19" xfId="0" applyFont="1" applyBorder="1" applyAlignment="1">
      <alignment horizontal="center" vertical="center" shrinkToFit="1"/>
    </xf>
    <xf numFmtId="0" fontId="77" fillId="0" borderId="20" xfId="0" applyFont="1" applyBorder="1" applyAlignment="1">
      <alignment horizontal="center" vertical="center" shrinkToFit="1"/>
    </xf>
    <xf numFmtId="0" fontId="77" fillId="0" borderId="33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34" xfId="0" applyBorder="1" applyAlignment="1">
      <alignment vertical="center"/>
    </xf>
    <xf numFmtId="0" fontId="78" fillId="0" borderId="18" xfId="0" applyFont="1" applyBorder="1" applyAlignment="1">
      <alignment horizontal="center" vertical="center" shrinkToFit="1"/>
    </xf>
    <xf numFmtId="0" fontId="78" fillId="0" borderId="19" xfId="0" applyFont="1" applyBorder="1" applyAlignment="1">
      <alignment horizontal="center" vertical="center" shrinkToFit="1"/>
    </xf>
    <xf numFmtId="0" fontId="78" fillId="0" borderId="20" xfId="0" applyFont="1" applyBorder="1" applyAlignment="1">
      <alignment horizontal="center" vertical="center" shrinkToFit="1"/>
    </xf>
    <xf numFmtId="0" fontId="78" fillId="0" borderId="33" xfId="0" applyFont="1" applyBorder="1" applyAlignment="1">
      <alignment horizontal="center" vertical="center" shrinkToFit="1"/>
    </xf>
    <xf numFmtId="0" fontId="78" fillId="0" borderId="0" xfId="0" applyFont="1" applyBorder="1" applyAlignment="1">
      <alignment horizontal="center" vertical="center" shrinkToFit="1"/>
    </xf>
    <xf numFmtId="0" fontId="78" fillId="0" borderId="34" xfId="0" applyFont="1" applyBorder="1" applyAlignment="1">
      <alignment horizontal="center" vertical="center" shrinkToFit="1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194" fontId="54" fillId="0" borderId="0" xfId="0" applyNumberFormat="1" applyFont="1" applyBorder="1" applyAlignment="1">
      <alignment vertical="center"/>
    </xf>
    <xf numFmtId="0" fontId="77" fillId="0" borderId="54" xfId="0" applyFont="1" applyBorder="1" applyAlignment="1">
      <alignment horizontal="right" vertical="center" wrapText="1"/>
    </xf>
    <xf numFmtId="0" fontId="77" fillId="0" borderId="57" xfId="0" applyFont="1" applyBorder="1" applyAlignment="1">
      <alignment horizontal="right" vertical="center" wrapText="1"/>
    </xf>
    <xf numFmtId="0" fontId="78" fillId="0" borderId="57" xfId="0" applyFont="1" applyBorder="1" applyAlignment="1">
      <alignment vertical="center" wrapText="1"/>
    </xf>
    <xf numFmtId="0" fontId="78" fillId="0" borderId="55" xfId="0" applyFont="1" applyBorder="1" applyAlignment="1">
      <alignment vertical="center" wrapText="1"/>
    </xf>
    <xf numFmtId="0" fontId="77" fillId="28" borderId="56" xfId="0" applyFont="1" applyFill="1" applyBorder="1" applyAlignment="1">
      <alignment horizontal="center" vertical="center" wrapText="1"/>
    </xf>
    <xf numFmtId="0" fontId="0" fillId="28" borderId="53" xfId="0" applyFill="1" applyBorder="1">
      <alignment vertical="center"/>
    </xf>
    <xf numFmtId="0" fontId="0" fillId="28" borderId="51" xfId="0" applyFill="1" applyBorder="1">
      <alignment vertical="center"/>
    </xf>
    <xf numFmtId="0" fontId="0" fillId="28" borderId="33" xfId="0" applyFill="1" applyBorder="1">
      <alignment vertical="center"/>
    </xf>
    <xf numFmtId="0" fontId="0" fillId="28" borderId="0" xfId="0" applyFill="1" applyBorder="1">
      <alignment vertical="center"/>
    </xf>
    <xf numFmtId="0" fontId="0" fillId="28" borderId="34" xfId="0" applyFill="1" applyBorder="1">
      <alignment vertical="center"/>
    </xf>
    <xf numFmtId="0" fontId="0" fillId="28" borderId="18" xfId="0" applyFill="1" applyBorder="1">
      <alignment vertical="center"/>
    </xf>
    <xf numFmtId="0" fontId="0" fillId="28" borderId="19" xfId="0" applyFill="1" applyBorder="1">
      <alignment vertical="center"/>
    </xf>
    <xf numFmtId="0" fontId="0" fillId="28" borderId="20" xfId="0" applyFill="1" applyBorder="1">
      <alignment vertical="center"/>
    </xf>
    <xf numFmtId="0" fontId="77" fillId="28" borderId="54" xfId="0" applyFont="1" applyFill="1" applyBorder="1" applyAlignment="1">
      <alignment horizontal="center" vertical="center" wrapText="1"/>
    </xf>
    <xf numFmtId="0" fontId="0" fillId="28" borderId="57" xfId="0" applyFill="1" applyBorder="1">
      <alignment vertical="center"/>
    </xf>
    <xf numFmtId="0" fontId="0" fillId="28" borderId="55" xfId="0" applyFill="1" applyBorder="1">
      <alignment vertical="center"/>
    </xf>
    <xf numFmtId="0" fontId="77" fillId="28" borderId="54" xfId="0" applyNumberFormat="1" applyFont="1" applyFill="1" applyBorder="1" applyAlignment="1">
      <alignment horizontal="center" vertical="center" wrapText="1"/>
    </xf>
    <xf numFmtId="0" fontId="0" fillId="28" borderId="57" xfId="0" applyNumberFormat="1" applyFill="1" applyBorder="1">
      <alignment vertical="center"/>
    </xf>
    <xf numFmtId="0" fontId="0" fillId="28" borderId="55" xfId="0" applyNumberFormat="1" applyFill="1" applyBorder="1">
      <alignment vertical="center"/>
    </xf>
    <xf numFmtId="0" fontId="77" fillId="0" borderId="39" xfId="0" applyNumberFormat="1" applyFont="1" applyBorder="1" applyAlignment="1">
      <alignment horizontal="center" vertical="center"/>
    </xf>
    <xf numFmtId="0" fontId="77" fillId="0" borderId="54" xfId="0" applyNumberFormat="1" applyFont="1" applyBorder="1" applyAlignment="1">
      <alignment vertical="center" shrinkToFit="1"/>
    </xf>
    <xf numFmtId="0" fontId="77" fillId="0" borderId="57" xfId="0" applyNumberFormat="1" applyFont="1" applyBorder="1" applyAlignment="1">
      <alignment vertical="center" shrinkToFit="1"/>
    </xf>
    <xf numFmtId="0" fontId="77" fillId="0" borderId="55" xfId="0" applyNumberFormat="1" applyFont="1" applyBorder="1" applyAlignment="1">
      <alignment vertical="center" shrinkToFit="1"/>
    </xf>
    <xf numFmtId="0" fontId="78" fillId="0" borderId="0" xfId="0" applyNumberFormat="1" applyFont="1" applyBorder="1" applyAlignment="1">
      <alignment horizontal="center" vertical="center"/>
    </xf>
    <xf numFmtId="0" fontId="77" fillId="28" borderId="53" xfId="0" applyFont="1" applyFill="1" applyBorder="1" applyAlignment="1">
      <alignment horizontal="center" vertical="center" wrapText="1"/>
    </xf>
    <xf numFmtId="0" fontId="77" fillId="28" borderId="51" xfId="0" applyFont="1" applyFill="1" applyBorder="1" applyAlignment="1">
      <alignment horizontal="center" vertical="center" wrapText="1"/>
    </xf>
    <xf numFmtId="0" fontId="77" fillId="28" borderId="18" xfId="0" applyFont="1" applyFill="1" applyBorder="1" applyAlignment="1">
      <alignment horizontal="center" vertical="center" wrapText="1"/>
    </xf>
    <xf numFmtId="0" fontId="77" fillId="28" borderId="19" xfId="0" applyFont="1" applyFill="1" applyBorder="1" applyAlignment="1">
      <alignment horizontal="center" vertical="center" wrapText="1"/>
    </xf>
    <xf numFmtId="0" fontId="77" fillId="28" borderId="20" xfId="0" applyFont="1" applyFill="1" applyBorder="1" applyAlignment="1">
      <alignment horizontal="center" vertical="center" wrapText="1"/>
    </xf>
    <xf numFmtId="0" fontId="77" fillId="28" borderId="57" xfId="0" applyFont="1" applyFill="1" applyBorder="1" applyAlignment="1">
      <alignment horizontal="center" vertical="center" wrapText="1"/>
    </xf>
    <xf numFmtId="0" fontId="77" fillId="28" borderId="55" xfId="0" applyFont="1" applyFill="1" applyBorder="1" applyAlignment="1">
      <alignment horizontal="center" vertical="center" wrapText="1"/>
    </xf>
    <xf numFmtId="49" fontId="77" fillId="28" borderId="54" xfId="0" applyNumberFormat="1" applyFont="1" applyFill="1" applyBorder="1" applyAlignment="1">
      <alignment horizontal="center" vertical="center" wrapText="1"/>
    </xf>
    <xf numFmtId="49" fontId="77" fillId="28" borderId="57" xfId="0" applyNumberFormat="1" applyFont="1" applyFill="1" applyBorder="1" applyAlignment="1">
      <alignment horizontal="center" vertical="center" wrapText="1"/>
    </xf>
    <xf numFmtId="49" fontId="77" fillId="28" borderId="55" xfId="0" applyNumberFormat="1" applyFont="1" applyFill="1" applyBorder="1" applyAlignment="1">
      <alignment horizontal="center" vertical="center" wrapText="1"/>
    </xf>
    <xf numFmtId="0" fontId="77" fillId="28" borderId="57" xfId="0" applyNumberFormat="1" applyFont="1" applyFill="1" applyBorder="1" applyAlignment="1">
      <alignment horizontal="center" vertical="center" wrapText="1"/>
    </xf>
    <xf numFmtId="0" fontId="77" fillId="28" borderId="55" xfId="0" applyNumberFormat="1" applyFont="1" applyFill="1" applyBorder="1" applyAlignment="1">
      <alignment horizontal="center" vertical="center" wrapText="1"/>
    </xf>
    <xf numFmtId="206" fontId="77" fillId="0" borderId="54" xfId="0" applyNumberFormat="1" applyFont="1" applyBorder="1" applyAlignment="1">
      <alignment horizontal="center" vertical="center" wrapText="1"/>
    </xf>
    <xf numFmtId="206" fontId="0" fillId="0" borderId="57" xfId="0" applyNumberFormat="1" applyBorder="1">
      <alignment vertical="center"/>
    </xf>
    <xf numFmtId="206" fontId="0" fillId="0" borderId="55" xfId="0" applyNumberFormat="1" applyBorder="1">
      <alignment vertical="center"/>
    </xf>
    <xf numFmtId="204" fontId="77" fillId="0" borderId="56" xfId="0" applyNumberFormat="1" applyFont="1" applyBorder="1" applyAlignment="1">
      <alignment horizontal="center" vertical="center" wrapText="1"/>
    </xf>
    <xf numFmtId="204" fontId="77" fillId="0" borderId="53" xfId="0" applyNumberFormat="1" applyFont="1" applyBorder="1" applyAlignment="1">
      <alignment horizontal="center" vertical="center" wrapText="1"/>
    </xf>
    <xf numFmtId="204" fontId="77" fillId="0" borderId="51" xfId="0" applyNumberFormat="1" applyFont="1" applyBorder="1" applyAlignment="1">
      <alignment horizontal="center" vertical="center" wrapText="1"/>
    </xf>
    <xf numFmtId="204" fontId="77" fillId="0" borderId="18" xfId="0" applyNumberFormat="1" applyFont="1" applyBorder="1" applyAlignment="1">
      <alignment horizontal="center" vertical="center" wrapText="1"/>
    </xf>
    <xf numFmtId="204" fontId="77" fillId="0" borderId="19" xfId="0" applyNumberFormat="1" applyFont="1" applyBorder="1" applyAlignment="1">
      <alignment horizontal="center" vertical="center" wrapText="1"/>
    </xf>
    <xf numFmtId="204" fontId="77" fillId="0" borderId="20" xfId="0" applyNumberFormat="1" applyFont="1" applyBorder="1" applyAlignment="1">
      <alignment horizontal="center" vertical="center" wrapText="1"/>
    </xf>
    <xf numFmtId="207" fontId="77" fillId="0" borderId="54" xfId="0" applyNumberFormat="1" applyFont="1" applyBorder="1" applyAlignment="1">
      <alignment horizontal="center" vertical="center" wrapText="1"/>
    </xf>
    <xf numFmtId="207" fontId="0" fillId="0" borderId="57" xfId="0" applyNumberFormat="1" applyBorder="1">
      <alignment vertical="center"/>
    </xf>
    <xf numFmtId="207" fontId="0" fillId="0" borderId="55" xfId="0" applyNumberFormat="1" applyBorder="1">
      <alignment vertical="center"/>
    </xf>
    <xf numFmtId="0" fontId="81" fillId="0" borderId="0" xfId="0" applyFont="1" applyBorder="1" applyAlignment="1">
      <alignment vertical="center"/>
    </xf>
    <xf numFmtId="0" fontId="77" fillId="0" borderId="54" xfId="0" applyFont="1" applyBorder="1" applyAlignment="1">
      <alignment horizontal="center" vertical="center"/>
    </xf>
    <xf numFmtId="0" fontId="77" fillId="0" borderId="55" xfId="0" applyFont="1" applyBorder="1" applyAlignment="1">
      <alignment horizontal="center" vertical="center"/>
    </xf>
    <xf numFmtId="0" fontId="78" fillId="0" borderId="54" xfId="0" applyFont="1" applyBorder="1" applyAlignment="1">
      <alignment horizontal="left" vertical="center" indent="1" shrinkToFit="1"/>
    </xf>
    <xf numFmtId="0" fontId="78" fillId="0" borderId="57" xfId="0" applyFont="1" applyBorder="1" applyAlignment="1">
      <alignment horizontal="left" vertical="center" indent="1" shrinkToFit="1"/>
    </xf>
    <xf numFmtId="0" fontId="78" fillId="0" borderId="55" xfId="0" applyFont="1" applyBorder="1" applyAlignment="1">
      <alignment horizontal="left" vertical="center" indent="1" shrinkToFit="1"/>
    </xf>
    <xf numFmtId="204" fontId="77" fillId="0" borderId="54" xfId="0" applyNumberFormat="1" applyFont="1" applyBorder="1" applyAlignment="1">
      <alignment vertical="center"/>
    </xf>
    <xf numFmtId="204" fontId="77" fillId="0" borderId="57" xfId="0" applyNumberFormat="1" applyFont="1" applyBorder="1" applyAlignment="1">
      <alignment vertical="center"/>
    </xf>
    <xf numFmtId="0" fontId="81" fillId="0" borderId="57" xfId="0" applyFont="1" applyBorder="1" applyAlignment="1">
      <alignment vertical="center"/>
    </xf>
    <xf numFmtId="0" fontId="81" fillId="0" borderId="53" xfId="0" applyFont="1" applyBorder="1" applyAlignment="1">
      <alignment vertical="center"/>
    </xf>
    <xf numFmtId="195" fontId="77" fillId="0" borderId="56" xfId="0" applyNumberFormat="1" applyFont="1" applyBorder="1" applyAlignment="1">
      <alignment horizontal="center" vertical="center" shrinkToFit="1"/>
    </xf>
    <xf numFmtId="195" fontId="77" fillId="0" borderId="53" xfId="0" applyNumberFormat="1" applyFont="1" applyBorder="1" applyAlignment="1">
      <alignment horizontal="center" vertical="center" shrinkToFit="1"/>
    </xf>
    <xf numFmtId="195" fontId="77" fillId="0" borderId="51" xfId="0" applyNumberFormat="1" applyFont="1" applyBorder="1" applyAlignment="1">
      <alignment horizontal="center" vertical="center" shrinkToFit="1"/>
    </xf>
    <xf numFmtId="0" fontId="78" fillId="0" borderId="54" xfId="0" applyFont="1" applyBorder="1" applyAlignment="1">
      <alignment horizontal="left" vertical="center" indent="3" shrinkToFit="1"/>
    </xf>
    <xf numFmtId="0" fontId="78" fillId="0" borderId="57" xfId="0" applyFont="1" applyBorder="1" applyAlignment="1">
      <alignment horizontal="left" vertical="center" indent="3" shrinkToFit="1"/>
    </xf>
    <xf numFmtId="0" fontId="78" fillId="0" borderId="55" xfId="0" applyFont="1" applyBorder="1" applyAlignment="1">
      <alignment horizontal="left" vertical="center" indent="3" shrinkToFit="1"/>
    </xf>
    <xf numFmtId="0" fontId="77" fillId="0" borderId="54" xfId="0" applyNumberFormat="1" applyFont="1" applyBorder="1" applyAlignment="1">
      <alignment horizontal="center" vertical="center"/>
    </xf>
    <xf numFmtId="0" fontId="77" fillId="0" borderId="57" xfId="0" applyNumberFormat="1" applyFont="1" applyBorder="1" applyAlignment="1">
      <alignment horizontal="center" vertical="center"/>
    </xf>
    <xf numFmtId="0" fontId="77" fillId="0" borderId="55" xfId="0" applyNumberFormat="1" applyFont="1" applyBorder="1" applyAlignment="1">
      <alignment horizontal="center" vertical="center"/>
    </xf>
    <xf numFmtId="204" fontId="77" fillId="0" borderId="56" xfId="0" applyNumberFormat="1" applyFont="1" applyBorder="1" applyAlignment="1">
      <alignment vertical="center" shrinkToFit="1"/>
    </xf>
    <xf numFmtId="204" fontId="77" fillId="0" borderId="53" xfId="0" applyNumberFormat="1" applyFont="1" applyBorder="1" applyAlignment="1">
      <alignment vertical="center" shrinkToFit="1"/>
    </xf>
    <xf numFmtId="0" fontId="77" fillId="0" borderId="56" xfId="0" applyNumberFormat="1" applyFont="1" applyBorder="1" applyAlignment="1">
      <alignment horizontal="center" vertical="center" shrinkToFit="1"/>
    </xf>
    <xf numFmtId="0" fontId="77" fillId="0" borderId="53" xfId="0" applyNumberFormat="1" applyFont="1" applyBorder="1" applyAlignment="1">
      <alignment horizontal="center" vertical="center" shrinkToFit="1"/>
    </xf>
    <xf numFmtId="0" fontId="77" fillId="0" borderId="51" xfId="0" applyNumberFormat="1" applyFont="1" applyBorder="1" applyAlignment="1">
      <alignment horizontal="center" vertical="center" shrinkToFit="1"/>
    </xf>
    <xf numFmtId="188" fontId="77" fillId="0" borderId="54" xfId="0" applyNumberFormat="1" applyFont="1" applyBorder="1" applyAlignment="1">
      <alignment horizontal="center" vertical="center" shrinkToFit="1"/>
    </xf>
    <xf numFmtId="188" fontId="77" fillId="0" borderId="57" xfId="0" applyNumberFormat="1" applyFont="1" applyBorder="1" applyAlignment="1">
      <alignment horizontal="center" vertical="center" shrinkToFit="1"/>
    </xf>
    <xf numFmtId="188" fontId="77" fillId="0" borderId="55" xfId="0" applyNumberFormat="1" applyFont="1" applyBorder="1" applyAlignment="1">
      <alignment horizontal="center" vertical="center" shrinkToFit="1"/>
    </xf>
    <xf numFmtId="204" fontId="54" fillId="0" borderId="0" xfId="0" applyNumberFormat="1" applyFont="1" applyBorder="1" applyAlignment="1">
      <alignment horizontal="center" vertical="center" shrinkToFit="1"/>
    </xf>
    <xf numFmtId="195" fontId="77" fillId="0" borderId="54" xfId="0" applyNumberFormat="1" applyFont="1" applyBorder="1" applyAlignment="1">
      <alignment horizontal="center" vertical="center" shrinkToFit="1"/>
    </xf>
    <xf numFmtId="195" fontId="77" fillId="0" borderId="57" xfId="0" applyNumberFormat="1" applyFont="1" applyBorder="1" applyAlignment="1">
      <alignment horizontal="center" vertical="center" shrinkToFit="1"/>
    </xf>
    <xf numFmtId="195" fontId="77" fillId="0" borderId="55" xfId="0" applyNumberFormat="1" applyFont="1" applyBorder="1" applyAlignment="1">
      <alignment horizontal="center" vertical="center" shrinkToFit="1"/>
    </xf>
    <xf numFmtId="0" fontId="77" fillId="28" borderId="54" xfId="0" applyFont="1" applyFill="1" applyBorder="1" applyAlignment="1">
      <alignment horizontal="right" vertical="center" wrapText="1"/>
    </xf>
    <xf numFmtId="0" fontId="77" fillId="28" borderId="57" xfId="0" applyFont="1" applyFill="1" applyBorder="1" applyAlignment="1">
      <alignment horizontal="right" vertical="center" wrapText="1"/>
    </xf>
    <xf numFmtId="0" fontId="78" fillId="28" borderId="57" xfId="0" applyFont="1" applyFill="1" applyBorder="1" applyAlignment="1">
      <alignment vertical="center" wrapText="1"/>
    </xf>
    <xf numFmtId="0" fontId="78" fillId="28" borderId="55" xfId="0" applyFont="1" applyFill="1" applyBorder="1" applyAlignment="1">
      <alignment vertical="center" wrapText="1"/>
    </xf>
    <xf numFmtId="195" fontId="54" fillId="0" borderId="0" xfId="0" applyNumberFormat="1" applyFont="1" applyBorder="1" applyAlignment="1">
      <alignment horizontal="left" vertical="center"/>
    </xf>
    <xf numFmtId="0" fontId="77" fillId="0" borderId="57" xfId="0" applyFont="1" applyBorder="1" applyAlignment="1">
      <alignment horizontal="right" vertical="center" shrinkToFit="1"/>
    </xf>
    <xf numFmtId="0" fontId="77" fillId="0" borderId="55" xfId="0" applyFont="1" applyBorder="1" applyAlignment="1">
      <alignment horizontal="right" vertical="center" shrinkToFit="1"/>
    </xf>
    <xf numFmtId="0" fontId="61" fillId="27" borderId="54" xfId="81" applyFont="1" applyFill="1" applyBorder="1" applyAlignment="1">
      <alignment horizontal="center" vertical="center"/>
    </xf>
    <xf numFmtId="0" fontId="61" fillId="27" borderId="55" xfId="81" applyFont="1" applyFill="1" applyBorder="1" applyAlignment="1">
      <alignment horizontal="center" vertical="center"/>
    </xf>
    <xf numFmtId="0" fontId="61" fillId="27" borderId="93" xfId="81" applyFont="1" applyFill="1" applyBorder="1" applyAlignment="1">
      <alignment horizontal="center" vertical="center"/>
    </xf>
    <xf numFmtId="0" fontId="90" fillId="29" borderId="36" xfId="0" applyNumberFormat="1" applyFont="1" applyFill="1" applyBorder="1" applyAlignment="1">
      <alignment horizontal="center" vertical="center" wrapText="1"/>
    </xf>
    <xf numFmtId="0" fontId="90" fillId="29" borderId="38" xfId="0" applyNumberFormat="1" applyFont="1" applyFill="1" applyBorder="1" applyAlignment="1">
      <alignment horizontal="center" vertical="center" wrapText="1"/>
    </xf>
    <xf numFmtId="0" fontId="90" fillId="29" borderId="35" xfId="0" applyNumberFormat="1" applyFont="1" applyFill="1" applyBorder="1" applyAlignment="1">
      <alignment horizontal="center" vertical="center" wrapText="1"/>
    </xf>
    <xf numFmtId="0" fontId="90" fillId="29" borderId="92" xfId="0" applyNumberFormat="1" applyFont="1" applyFill="1" applyBorder="1" applyAlignment="1">
      <alignment horizontal="center" vertical="center" wrapText="1"/>
    </xf>
    <xf numFmtId="0" fontId="61" fillId="27" borderId="57" xfId="81" applyFont="1" applyFill="1" applyBorder="1" applyAlignment="1">
      <alignment horizontal="center" vertical="center"/>
    </xf>
    <xf numFmtId="0" fontId="63" fillId="0" borderId="36" xfId="0" applyFont="1" applyBorder="1" applyAlignment="1">
      <alignment horizontal="center" vertical="center"/>
    </xf>
    <xf numFmtId="0" fontId="63" fillId="0" borderId="38" xfId="0" applyFont="1" applyBorder="1" applyAlignment="1">
      <alignment horizontal="center" vertical="center"/>
    </xf>
    <xf numFmtId="0" fontId="90" fillId="29" borderId="35" xfId="0" applyNumberFormat="1" applyFont="1" applyFill="1" applyBorder="1" applyAlignment="1">
      <alignment horizontal="center" vertical="center"/>
    </xf>
    <xf numFmtId="0" fontId="90" fillId="29" borderId="37" xfId="0" applyNumberFormat="1" applyFont="1" applyFill="1" applyBorder="1" applyAlignment="1">
      <alignment horizontal="center" vertical="center" wrapText="1"/>
    </xf>
    <xf numFmtId="0" fontId="6" fillId="29" borderId="36" xfId="0" applyNumberFormat="1" applyFont="1" applyFill="1" applyBorder="1" applyAlignment="1">
      <alignment horizontal="center" vertical="center"/>
    </xf>
    <xf numFmtId="0" fontId="6" fillId="29" borderId="37" xfId="0" applyNumberFormat="1" applyFont="1" applyFill="1" applyBorder="1" applyAlignment="1">
      <alignment horizontal="center" vertical="center"/>
    </xf>
    <xf numFmtId="0" fontId="6" fillId="29" borderId="38" xfId="0" applyNumberFormat="1" applyFont="1" applyFill="1" applyBorder="1" applyAlignment="1">
      <alignment horizontal="center" vertical="center"/>
    </xf>
    <xf numFmtId="0" fontId="90" fillId="29" borderId="77" xfId="0" applyNumberFormat="1" applyFont="1" applyFill="1" applyBorder="1" applyAlignment="1">
      <alignment horizontal="center" vertical="center"/>
    </xf>
    <xf numFmtId="0" fontId="90" fillId="29" borderId="78" xfId="0" applyNumberFormat="1" applyFont="1" applyFill="1" applyBorder="1" applyAlignment="1">
      <alignment horizontal="center" vertical="center" wrapText="1"/>
    </xf>
    <xf numFmtId="0" fontId="90" fillId="29" borderId="79" xfId="0" applyNumberFormat="1" applyFont="1" applyFill="1" applyBorder="1" applyAlignment="1">
      <alignment horizontal="center" vertical="center" wrapText="1"/>
    </xf>
    <xf numFmtId="0" fontId="90" fillId="29" borderId="80" xfId="0" applyNumberFormat="1" applyFont="1" applyFill="1" applyBorder="1" applyAlignment="1">
      <alignment horizontal="center" vertical="center" wrapText="1"/>
    </xf>
    <xf numFmtId="0" fontId="6" fillId="29" borderId="76" xfId="0" applyNumberFormat="1" applyFont="1" applyFill="1" applyBorder="1" applyAlignment="1">
      <alignment horizontal="center" vertical="center"/>
    </xf>
    <xf numFmtId="0" fontId="6" fillId="29" borderId="27" xfId="0" applyNumberFormat="1" applyFont="1" applyFill="1" applyBorder="1" applyAlignment="1">
      <alignment horizontal="center" vertical="center"/>
    </xf>
    <xf numFmtId="193" fontId="6" fillId="29" borderId="36" xfId="0" applyNumberFormat="1" applyFont="1" applyFill="1" applyBorder="1" applyAlignment="1">
      <alignment horizontal="center" vertical="center"/>
    </xf>
    <xf numFmtId="193" fontId="6" fillId="29" borderId="37" xfId="0" applyNumberFormat="1" applyFont="1" applyFill="1" applyBorder="1" applyAlignment="1">
      <alignment horizontal="center" vertical="center"/>
    </xf>
    <xf numFmtId="193" fontId="6" fillId="29" borderId="38" xfId="0" applyNumberFormat="1" applyFont="1" applyFill="1" applyBorder="1" applyAlignment="1">
      <alignment horizontal="center" vertical="center"/>
    </xf>
    <xf numFmtId="0" fontId="90" fillId="29" borderId="76" xfId="0" applyNumberFormat="1" applyFont="1" applyFill="1" applyBorder="1" applyAlignment="1">
      <alignment horizontal="center" vertical="center" wrapText="1"/>
    </xf>
    <xf numFmtId="0" fontId="90" fillId="29" borderId="27" xfId="0" applyNumberFormat="1" applyFont="1" applyFill="1" applyBorder="1" applyAlignment="1">
      <alignment horizontal="center" vertical="center" wrapText="1"/>
    </xf>
    <xf numFmtId="0" fontId="90" fillId="29" borderId="26" xfId="0" applyNumberFormat="1" applyFont="1" applyFill="1" applyBorder="1" applyAlignment="1">
      <alignment horizontal="center" vertical="center" wrapText="1"/>
    </xf>
    <xf numFmtId="0" fontId="90" fillId="29" borderId="76" xfId="0" applyNumberFormat="1" applyFont="1" applyFill="1" applyBorder="1" applyAlignment="1">
      <alignment horizontal="center" vertical="center"/>
    </xf>
    <xf numFmtId="0" fontId="90" fillId="29" borderId="27" xfId="0" applyNumberFormat="1" applyFont="1" applyFill="1" applyBorder="1" applyAlignment="1">
      <alignment horizontal="center" vertical="center"/>
    </xf>
    <xf numFmtId="0" fontId="90" fillId="29" borderId="83" xfId="0" applyNumberFormat="1" applyFont="1" applyFill="1" applyBorder="1" applyAlignment="1">
      <alignment horizontal="center" vertical="center" wrapText="1"/>
    </xf>
    <xf numFmtId="0" fontId="90" fillId="29" borderId="84" xfId="0" applyNumberFormat="1" applyFont="1" applyFill="1" applyBorder="1" applyAlignment="1">
      <alignment horizontal="center" vertical="center" wrapText="1"/>
    </xf>
    <xf numFmtId="0" fontId="90" fillId="29" borderId="85" xfId="0" applyNumberFormat="1" applyFont="1" applyFill="1" applyBorder="1" applyAlignment="1">
      <alignment horizontal="center" vertical="center" wrapText="1"/>
    </xf>
    <xf numFmtId="0" fontId="90" fillId="29" borderId="83" xfId="0" applyNumberFormat="1" applyFont="1" applyFill="1" applyBorder="1" applyAlignment="1">
      <alignment horizontal="center" vertical="center"/>
    </xf>
    <xf numFmtId="0" fontId="90" fillId="29" borderId="85" xfId="0" applyNumberFormat="1" applyFont="1" applyFill="1" applyBorder="1" applyAlignment="1">
      <alignment horizontal="center" vertical="center"/>
    </xf>
    <xf numFmtId="0" fontId="90" fillId="29" borderId="77" xfId="0" applyNumberFormat="1" applyFont="1" applyFill="1" applyBorder="1" applyAlignment="1">
      <alignment horizontal="center" vertical="center" wrapText="1"/>
    </xf>
    <xf numFmtId="0" fontId="90" fillId="29" borderId="26" xfId="0" applyNumberFormat="1" applyFont="1" applyFill="1" applyBorder="1" applyAlignment="1">
      <alignment horizontal="center" vertical="center"/>
    </xf>
    <xf numFmtId="193" fontId="9" fillId="29" borderId="36" xfId="0" applyNumberFormat="1" applyFont="1" applyFill="1" applyBorder="1" applyAlignment="1">
      <alignment horizontal="center" vertical="center" wrapText="1"/>
    </xf>
    <xf numFmtId="193" fontId="9" fillId="29" borderId="38" xfId="0" applyNumberFormat="1" applyFont="1" applyFill="1" applyBorder="1" applyAlignment="1">
      <alignment horizontal="center" vertical="center" wrapText="1"/>
    </xf>
    <xf numFmtId="0" fontId="90" fillId="29" borderId="36" xfId="0" applyNumberFormat="1" applyFont="1" applyFill="1" applyBorder="1" applyAlignment="1">
      <alignment horizontal="center" vertical="center"/>
    </xf>
    <xf numFmtId="0" fontId="90" fillId="29" borderId="37" xfId="0" applyNumberFormat="1" applyFont="1" applyFill="1" applyBorder="1" applyAlignment="1">
      <alignment horizontal="center" vertical="center"/>
    </xf>
    <xf numFmtId="0" fontId="90" fillId="29" borderId="38" xfId="0" applyNumberFormat="1" applyFont="1" applyFill="1" applyBorder="1" applyAlignment="1">
      <alignment horizontal="center" vertical="center"/>
    </xf>
    <xf numFmtId="0" fontId="90" fillId="29" borderId="89" xfId="0" applyNumberFormat="1" applyFont="1" applyFill="1" applyBorder="1" applyAlignment="1">
      <alignment horizontal="center" vertical="center"/>
    </xf>
    <xf numFmtId="0" fontId="90" fillId="29" borderId="90" xfId="0" applyNumberFormat="1" applyFont="1" applyFill="1" applyBorder="1" applyAlignment="1">
      <alignment horizontal="center" vertical="center"/>
    </xf>
    <xf numFmtId="0" fontId="90" fillId="29" borderId="91" xfId="0" applyNumberFormat="1" applyFont="1" applyFill="1" applyBorder="1" applyAlignment="1">
      <alignment horizontal="center" vertical="center"/>
    </xf>
    <xf numFmtId="0" fontId="54" fillId="0" borderId="88" xfId="0" applyNumberFormat="1" applyFont="1" applyBorder="1" applyAlignment="1">
      <alignment horizontal="center" vertical="center" wrapText="1"/>
    </xf>
    <xf numFmtId="0" fontId="54" fillId="0" borderId="17" xfId="0" applyNumberFormat="1" applyFont="1" applyBorder="1" applyAlignment="1">
      <alignment horizontal="center" vertical="center" wrapText="1"/>
    </xf>
    <xf numFmtId="0" fontId="54" fillId="0" borderId="13" xfId="0" applyNumberFormat="1" applyFont="1" applyBorder="1" applyAlignment="1">
      <alignment horizontal="center" vertical="center" wrapText="1"/>
    </xf>
    <xf numFmtId="0" fontId="54" fillId="0" borderId="54" xfId="0" applyNumberFormat="1" applyFont="1" applyBorder="1" applyAlignment="1">
      <alignment horizontal="center" vertical="center"/>
    </xf>
    <xf numFmtId="0" fontId="54" fillId="0" borderId="57" xfId="0" applyNumberFormat="1" applyFont="1" applyBorder="1" applyAlignment="1">
      <alignment horizontal="center" vertical="center"/>
    </xf>
    <xf numFmtId="0" fontId="54" fillId="0" borderId="55" xfId="0" applyNumberFormat="1" applyFont="1" applyBorder="1" applyAlignment="1">
      <alignment horizontal="center" vertical="center"/>
    </xf>
    <xf numFmtId="41" fontId="54" fillId="0" borderId="88" xfId="132" applyFont="1" applyBorder="1" applyAlignment="1">
      <alignment horizontal="center" vertical="center"/>
    </xf>
    <xf numFmtId="41" fontId="54" fillId="0" borderId="17" xfId="132" applyFont="1" applyBorder="1" applyAlignment="1">
      <alignment horizontal="center" vertical="center"/>
    </xf>
    <xf numFmtId="41" fontId="54" fillId="0" borderId="13" xfId="132" applyFont="1" applyBorder="1" applyAlignment="1">
      <alignment horizontal="center" vertical="center"/>
    </xf>
    <xf numFmtId="0" fontId="111" fillId="30" borderId="54" xfId="0" applyFont="1" applyFill="1" applyBorder="1" applyAlignment="1">
      <alignment vertical="center"/>
    </xf>
    <xf numFmtId="0" fontId="111" fillId="28" borderId="55" xfId="81" applyFont="1" applyFill="1" applyBorder="1" applyAlignment="1">
      <alignment vertical="center"/>
    </xf>
    <xf numFmtId="0" fontId="111" fillId="31" borderId="55" xfId="0" applyNumberFormat="1" applyFont="1" applyFill="1" applyBorder="1" applyAlignment="1">
      <alignment vertical="center"/>
    </xf>
    <xf numFmtId="0" fontId="110" fillId="30" borderId="54" xfId="0" applyNumberFormat="1" applyFont="1" applyFill="1" applyBorder="1" applyAlignment="1">
      <alignment vertical="center"/>
    </xf>
    <xf numFmtId="0" fontId="109" fillId="0" borderId="55" xfId="81" applyFont="1" applyFill="1" applyBorder="1" applyAlignment="1">
      <alignment vertical="center"/>
    </xf>
    <xf numFmtId="0" fontId="70" fillId="38" borderId="54" xfId="81" applyNumberFormat="1" applyFont="1" applyFill="1" applyBorder="1" applyAlignment="1">
      <alignment vertical="center"/>
    </xf>
    <xf numFmtId="0" fontId="70" fillId="38" borderId="55" xfId="81" applyNumberFormat="1" applyFont="1" applyFill="1" applyBorder="1" applyAlignment="1">
      <alignment vertical="center"/>
    </xf>
    <xf numFmtId="0" fontId="70" fillId="0" borderId="54" xfId="0" applyNumberFormat="1" applyFont="1" applyFill="1" applyBorder="1" applyAlignment="1">
      <alignment vertical="center"/>
    </xf>
    <xf numFmtId="0" fontId="70" fillId="0" borderId="55" xfId="0" applyNumberFormat="1" applyFont="1" applyFill="1" applyBorder="1" applyAlignment="1">
      <alignment vertical="center"/>
    </xf>
    <xf numFmtId="0" fontId="70" fillId="31" borderId="54" xfId="0" applyNumberFormat="1" applyFont="1" applyFill="1" applyBorder="1" applyAlignment="1">
      <alignment vertical="center"/>
    </xf>
    <xf numFmtId="0" fontId="70" fillId="31" borderId="55" xfId="0" applyNumberFormat="1" applyFont="1" applyFill="1" applyBorder="1" applyAlignment="1">
      <alignment vertical="center"/>
    </xf>
    <xf numFmtId="0" fontId="70" fillId="28" borderId="54" xfId="0" applyFont="1" applyFill="1" applyBorder="1" applyAlignment="1">
      <alignment vertical="center"/>
    </xf>
    <xf numFmtId="0" fontId="70" fillId="28" borderId="55" xfId="81" applyFont="1" applyFill="1" applyBorder="1" applyAlignment="1">
      <alignment vertical="center"/>
    </xf>
    <xf numFmtId="0" fontId="70" fillId="0" borderId="55" xfId="81" applyNumberFormat="1" applyFont="1" applyFill="1" applyBorder="1" applyAlignment="1">
      <alignment vertical="center"/>
    </xf>
    <xf numFmtId="0" fontId="70" fillId="0" borderId="57" xfId="81" applyNumberFormat="1" applyFont="1" applyFill="1" applyBorder="1" applyAlignment="1">
      <alignment vertical="center"/>
    </xf>
    <xf numFmtId="0" fontId="70" fillId="0" borderId="54" xfId="81" applyNumberFormat="1" applyFont="1" applyFill="1" applyBorder="1" applyAlignment="1">
      <alignment vertical="center"/>
    </xf>
    <xf numFmtId="0" fontId="61" fillId="27" borderId="54" xfId="81" applyFont="1" applyFill="1" applyBorder="1" applyAlignment="1">
      <alignment vertical="center"/>
    </xf>
    <xf numFmtId="0" fontId="61" fillId="27" borderId="55" xfId="81" applyFont="1" applyFill="1" applyBorder="1" applyAlignment="1">
      <alignment vertical="center"/>
    </xf>
    <xf numFmtId="0" fontId="61" fillId="27" borderId="93" xfId="81" applyFont="1" applyFill="1" applyBorder="1" applyAlignment="1">
      <alignment vertical="center"/>
    </xf>
    <xf numFmtId="0" fontId="61" fillId="27" borderId="57" xfId="81" applyFont="1" applyFill="1" applyBorder="1" applyAlignment="1">
      <alignment vertical="center"/>
    </xf>
    <xf numFmtId="0" fontId="70" fillId="34" borderId="55" xfId="0" applyNumberFormat="1" applyFont="1" applyFill="1" applyBorder="1" applyAlignment="1">
      <alignment vertical="center"/>
    </xf>
    <xf numFmtId="0" fontId="63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</cellXfs>
  <cellStyles count="142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8"/>
    <cellStyle name="20% - 강조색2" xfId="10" builtinId="34" customBuiltin="1"/>
    <cellStyle name="20% - 강조색2 2" xfId="89"/>
    <cellStyle name="20% - 강조색3" xfId="11" builtinId="38" customBuiltin="1"/>
    <cellStyle name="20% - 강조색3 2" xfId="90"/>
    <cellStyle name="20% - 강조색4" xfId="12" builtinId="42" customBuiltin="1"/>
    <cellStyle name="20% - 강조색4 2" xfId="91"/>
    <cellStyle name="20% - 강조색5" xfId="13" builtinId="46" customBuiltin="1"/>
    <cellStyle name="20% - 강조색5 2" xfId="92"/>
    <cellStyle name="20% - 강조색6" xfId="14" builtinId="50" customBuiltin="1"/>
    <cellStyle name="20% - 강조색6 2" xfId="93"/>
    <cellStyle name="40% - 강조색1" xfId="15" builtinId="31" customBuiltin="1"/>
    <cellStyle name="40% - 강조색1 2" xfId="94"/>
    <cellStyle name="40% - 강조색2" xfId="16" builtinId="35" customBuiltin="1"/>
    <cellStyle name="40% - 강조색2 2" xfId="95"/>
    <cellStyle name="40% - 강조색3" xfId="17" builtinId="39" customBuiltin="1"/>
    <cellStyle name="40% - 강조색3 2" xfId="96"/>
    <cellStyle name="40% - 강조색4" xfId="18" builtinId="43" customBuiltin="1"/>
    <cellStyle name="40% - 강조색4 2" xfId="97"/>
    <cellStyle name="40% - 강조색5" xfId="19" builtinId="47" customBuiltin="1"/>
    <cellStyle name="40% - 강조색5 2" xfId="98"/>
    <cellStyle name="40% - 강조색6" xfId="20" builtinId="51" customBuiltin="1"/>
    <cellStyle name="40% - 강조색6 2" xfId="99"/>
    <cellStyle name="60% - 강조색1" xfId="21" builtinId="32" customBuiltin="1"/>
    <cellStyle name="60% - 강조색1 2" xfId="100"/>
    <cellStyle name="60% - 강조색2" xfId="22" builtinId="36" customBuiltin="1"/>
    <cellStyle name="60% - 강조색2 2" xfId="101"/>
    <cellStyle name="60% - 강조색3" xfId="23" builtinId="40" customBuiltin="1"/>
    <cellStyle name="60% - 강조색3 2" xfId="102"/>
    <cellStyle name="60% - 강조색4" xfId="24" builtinId="44" customBuiltin="1"/>
    <cellStyle name="60% - 강조색4 2" xfId="103"/>
    <cellStyle name="60% - 강조색5" xfId="25" builtinId="48" customBuiltin="1"/>
    <cellStyle name="60% - 강조색5 2" xfId="104"/>
    <cellStyle name="60% - 강조색6" xfId="26" builtinId="52" customBuiltin="1"/>
    <cellStyle name="60% - 강조색6 2" xfId="105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106"/>
    <cellStyle name="Input [yellow] 3" xfId="135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7"/>
    <cellStyle name="강조색2" xfId="42" builtinId="33" customBuiltin="1"/>
    <cellStyle name="강조색2 2" xfId="108"/>
    <cellStyle name="강조색3" xfId="43" builtinId="37" customBuiltin="1"/>
    <cellStyle name="강조색3 2" xfId="109"/>
    <cellStyle name="강조색4" xfId="44" builtinId="41" customBuiltin="1"/>
    <cellStyle name="강조색4 2" xfId="110"/>
    <cellStyle name="강조색5" xfId="45" builtinId="45" customBuiltin="1"/>
    <cellStyle name="강조색5 2" xfId="111"/>
    <cellStyle name="강조색6" xfId="46" builtinId="49" customBuiltin="1"/>
    <cellStyle name="강조색6 2" xfId="112"/>
    <cellStyle name="경고문" xfId="47" builtinId="11" customBuiltin="1"/>
    <cellStyle name="경고문 2" xfId="113"/>
    <cellStyle name="계산" xfId="48" builtinId="22" customBuiltin="1"/>
    <cellStyle name="계산 2" xfId="114"/>
    <cellStyle name="계산 3" xfId="136"/>
    <cellStyle name="나쁨" xfId="49" builtinId="27" customBuiltin="1"/>
    <cellStyle name="나쁨 2" xfId="115"/>
    <cellStyle name="뒤에 오는 하이퍼링크_불확도(OPM)" xfId="50"/>
    <cellStyle name="메모" xfId="51" builtinId="10" customBuiltin="1"/>
    <cellStyle name="메모 2" xfId="116"/>
    <cellStyle name="메모 3" xfId="137"/>
    <cellStyle name="백분율" xfId="82" builtinId="5"/>
    <cellStyle name="백분율 2" xfId="83"/>
    <cellStyle name="보통" xfId="52" builtinId="28" customBuiltin="1"/>
    <cellStyle name="보통 2" xfId="117"/>
    <cellStyle name="뷭?_BOOKSHIP" xfId="53"/>
    <cellStyle name="설명 텍스트" xfId="54" builtinId="53" customBuiltin="1"/>
    <cellStyle name="설명 텍스트 2" xfId="118"/>
    <cellStyle name="셀 확인" xfId="55" builtinId="23" customBuiltin="1"/>
    <cellStyle name="셀 확인 2" xfId="119"/>
    <cellStyle name="쉼표 [0]" xfId="132" builtinId="6"/>
    <cellStyle name="쉼표 [0] 2" xfId="134"/>
    <cellStyle name="쉼표 [0] 3" xfId="133"/>
    <cellStyle name="스타일 1" xfId="56"/>
    <cellStyle name="연결된 셀" xfId="57" builtinId="24" customBuiltin="1"/>
    <cellStyle name="연결된 셀 2" xfId="120"/>
    <cellStyle name="요약" xfId="58" builtinId="25" customBuiltin="1"/>
    <cellStyle name="요약 2" xfId="121"/>
    <cellStyle name="요약 3" xfId="138"/>
    <cellStyle name="입력" xfId="59" builtinId="20" customBuiltin="1"/>
    <cellStyle name="입력 2" xfId="122"/>
    <cellStyle name="입력 3" xfId="139"/>
    <cellStyle name="제목" xfId="60" builtinId="15" customBuiltin="1"/>
    <cellStyle name="제목 1" xfId="61" builtinId="16" customBuiltin="1"/>
    <cellStyle name="제목 1 2" xfId="124"/>
    <cellStyle name="제목 2" xfId="62" builtinId="17" customBuiltin="1"/>
    <cellStyle name="제목 2 2" xfId="125"/>
    <cellStyle name="제목 3" xfId="63" builtinId="18" customBuiltin="1"/>
    <cellStyle name="제목 3 2" xfId="126"/>
    <cellStyle name="제목 4" xfId="64" builtinId="19" customBuiltin="1"/>
    <cellStyle name="제목 4 2" xfId="127"/>
    <cellStyle name="제목 5" xfId="123"/>
    <cellStyle name="좋음" xfId="65" builtinId="26" customBuiltin="1"/>
    <cellStyle name="좋음 2" xfId="128"/>
    <cellStyle name="출력" xfId="66" builtinId="21" customBuiltin="1"/>
    <cellStyle name="출력 2" xfId="129"/>
    <cellStyle name="출력 3" xfId="140"/>
    <cellStyle name="콤마 [0]_  갑 지  " xfId="67"/>
    <cellStyle name="콤마_  갑 지  " xfId="68"/>
    <cellStyle name="표준" xfId="0" builtinId="0" customBuiltin="1"/>
    <cellStyle name="표준 10" xfId="86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30"/>
    <cellStyle name="표준 9" xfId="87"/>
    <cellStyle name="표준_AGLIENT 34401A(12.22)" xfId="78"/>
    <cellStyle name="표준_ESS-2000" xfId="79"/>
    <cellStyle name="표준_Sheet1" xfId="81"/>
    <cellStyle name="표준_교정결과" xfId="141"/>
    <cellStyle name="표준_영문Reg004-X" xfId="131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31</xdr:row>
      <xdr:rowOff>23812</xdr:rowOff>
    </xdr:from>
    <xdr:to>
      <xdr:col>4</xdr:col>
      <xdr:colOff>1004330</xdr:colOff>
      <xdr:row>36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66925" y="6338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66925" y="6338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628650</xdr:colOff>
      <xdr:row>74</xdr:row>
      <xdr:rowOff>23812</xdr:rowOff>
    </xdr:from>
    <xdr:to>
      <xdr:col>4</xdr:col>
      <xdr:colOff>1004330</xdr:colOff>
      <xdr:row>75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66925" y="14530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66925" y="14530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628650</xdr:colOff>
      <xdr:row>117</xdr:row>
      <xdr:rowOff>23812</xdr:rowOff>
    </xdr:from>
    <xdr:to>
      <xdr:col>4</xdr:col>
      <xdr:colOff>1004330</xdr:colOff>
      <xdr:row>118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066925" y="22721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066925" y="227218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4</xdr:col>
      <xdr:colOff>628650</xdr:colOff>
      <xdr:row>160</xdr:row>
      <xdr:rowOff>23812</xdr:rowOff>
    </xdr:from>
    <xdr:to>
      <xdr:col>4</xdr:col>
      <xdr:colOff>1004330</xdr:colOff>
      <xdr:row>161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066925" y="30913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066925" y="30913387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31</xdr:row>
      <xdr:rowOff>28575</xdr:rowOff>
    </xdr:from>
    <xdr:to>
      <xdr:col>5</xdr:col>
      <xdr:colOff>623330</xdr:colOff>
      <xdr:row>38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781300" y="6724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781300" y="6724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247650</xdr:colOff>
      <xdr:row>74</xdr:row>
      <xdr:rowOff>28575</xdr:rowOff>
    </xdr:from>
    <xdr:to>
      <xdr:col>5</xdr:col>
      <xdr:colOff>623330</xdr:colOff>
      <xdr:row>81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81300" y="14916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81300" y="14916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247650</xdr:colOff>
      <xdr:row>117</xdr:row>
      <xdr:rowOff>28575</xdr:rowOff>
    </xdr:from>
    <xdr:to>
      <xdr:col>5</xdr:col>
      <xdr:colOff>623330</xdr:colOff>
      <xdr:row>124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81300" y="23107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81300" y="231076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  <xdr:twoCellAnchor>
    <xdr:from>
      <xdr:col>5</xdr:col>
      <xdr:colOff>247650</xdr:colOff>
      <xdr:row>160</xdr:row>
      <xdr:rowOff>28575</xdr:rowOff>
    </xdr:from>
    <xdr:to>
      <xdr:col>5</xdr:col>
      <xdr:colOff>623330</xdr:colOff>
      <xdr:row>167</xdr:row>
      <xdr:rowOff>10302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81300" y="31299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81300" y="31299150"/>
              <a:ext cx="3756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000" b="0" i="0">
                  <a:latin typeface="Cambria Math" panose="02040503050406030204" pitchFamily="18" charset="0"/>
                </a:rPr>
                <a:t>𝑘=2</a:t>
              </a:r>
              <a:endParaRPr lang="ko-KR" altLang="en-US" sz="10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78</xdr:row>
      <xdr:rowOff>9525</xdr:rowOff>
    </xdr:from>
    <xdr:to>
      <xdr:col>7</xdr:col>
      <xdr:colOff>410804</xdr:colOff>
      <xdr:row>78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47825" y="15373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47825" y="15373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45</xdr:row>
      <xdr:rowOff>80962</xdr:rowOff>
    </xdr:from>
    <xdr:ext cx="127938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1925" y="10129837"/>
              <a:ext cx="127938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𝑐=𝑝_𝑠−𝑝_𝑖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52</xdr:row>
      <xdr:rowOff>38100</xdr:rowOff>
    </xdr:from>
    <xdr:ext cx="3138167" cy="353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61925" y="11687175"/>
              <a:ext cx="3138167" cy="353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𝑢_c=√(𝑢_s^2+𝑢_i^2 )=√(𝑢_s^2+𝑢_res^2+𝑢_zero^2+𝑢_rep^2+𝑢_hys^2 )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4763</xdr:colOff>
      <xdr:row>55</xdr:row>
      <xdr:rowOff>47625</xdr:rowOff>
    </xdr:from>
    <xdr:ext cx="5006755" cy="1028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461963" y="12382500"/>
              <a:ext cx="5006755" cy="1028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)=1,  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)=−1,  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)=1,  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)=1,  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ko-KR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4761</xdr:colOff>
      <xdr:row>92</xdr:row>
      <xdr:rowOff>133355</xdr:rowOff>
    </xdr:from>
    <xdr:ext cx="3544304" cy="5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071561" y="20926430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𝑚𝑔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ko-KR" altLang="en-US" sz="1100" b="0" i="1">
                                            <a:latin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𝑚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func>
                              <m:func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ko-KR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</m:func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𝑔h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071561" y="20926430"/>
              <a:ext cx="3544304" cy="5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𝑃=(∑▒〖𝑚𝑔(1−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_𝑚 )  cos⁡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𝜃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𝛾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𝐶〗)/(𝐴_0 (1+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𝑃_𝑛 )[1+(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_𝑝+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_𝑐 )(𝑇−𝑇_𝑟 )] )+(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_𝑓−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𝜌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_𝑎 )𝑔ℎ=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57153</xdr:colOff>
      <xdr:row>97</xdr:row>
      <xdr:rowOff>33337</xdr:rowOff>
    </xdr:from>
    <xdr:ext cx="869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123953" y="21969412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𝑎𝑋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123953" y="21969412"/>
              <a:ext cx="869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𝑌=𝑎𝑋+𝑏=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4764</xdr:colOff>
      <xdr:row>119</xdr:row>
      <xdr:rowOff>45246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/>
            <xdr:cNvSpPr txBox="1"/>
          </xdr:nvSpPr>
          <xdr:spPr>
            <a:xfrm>
              <a:off x="1071564" y="24267321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137"/>
            <xdr:cNvSpPr txBox="1"/>
          </xdr:nvSpPr>
          <xdr:spPr>
            <a:xfrm>
              <a:off x="1071564" y="24267321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𝑐/(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𝑝_𝑠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19051</xdr:colOff>
      <xdr:row>127</xdr:row>
      <xdr:rowOff>42868</xdr:rowOff>
    </xdr:from>
    <xdr:ext cx="204068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/>
            <xdr:cNvSpPr txBox="1"/>
          </xdr:nvSpPr>
          <xdr:spPr>
            <a:xfrm>
              <a:off x="1238251" y="26093743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zero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rep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hys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138"/>
            <xdr:cNvSpPr txBox="1"/>
          </xdr:nvSpPr>
          <xdr:spPr>
            <a:xfrm>
              <a:off x="1238251" y="26093743"/>
              <a:ext cx="20406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𝑢_i=√(𝑢_res^2+𝑢_zero^2+𝑢_rep^2+𝑢_hys^2 )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128</xdr:row>
      <xdr:rowOff>219075</xdr:rowOff>
    </xdr:from>
    <xdr:ext cx="325345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1381125" y="26498550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1381125" y="26498550"/>
              <a:ext cx="325345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=√((              )^2+(             )^2+(              )^2+(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4763</xdr:colOff>
      <xdr:row>131</xdr:row>
      <xdr:rowOff>47624</xdr:rowOff>
    </xdr:from>
    <xdr:ext cx="9858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1071563" y="27012899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1071563" y="27012899"/>
              <a:ext cx="9858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𝑐_(𝑝_𝑖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 )=−1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133353</xdr:colOff>
      <xdr:row>134</xdr:row>
      <xdr:rowOff>42861</xdr:rowOff>
    </xdr:from>
    <xdr:ext cx="1095370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1047753" y="27693936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1047753" y="27693936"/>
              <a:ext cx="1095370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i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1)^𝑁▒(𝑢_𝑖^4 (𝑦))/ν_𝑖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41671</xdr:colOff>
      <xdr:row>135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41671</xdr:colOff>
      <xdr:row>135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147"/>
            <xdr:cNvSpPr txBox="1"/>
          </xdr:nvSpPr>
          <xdr:spPr>
            <a:xfrm>
              <a:off x="21752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41671</xdr:colOff>
      <xdr:row>135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148"/>
            <xdr:cNvSpPr txBox="1"/>
          </xdr:nvSpPr>
          <xdr:spPr>
            <a:xfrm>
              <a:off x="30896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41671</xdr:colOff>
      <xdr:row>135</xdr:row>
      <xdr:rowOff>40483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149"/>
            <xdr:cNvSpPr txBox="1"/>
          </xdr:nvSpPr>
          <xdr:spPr>
            <a:xfrm>
              <a:off x="4004071" y="27920158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41675</xdr:colOff>
      <xdr:row>134</xdr:row>
      <xdr:rowOff>26196</xdr:rowOff>
    </xdr:from>
    <xdr:ext cx="741934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150"/>
            <xdr:cNvSpPr txBox="1"/>
          </xdr:nvSpPr>
          <xdr:spPr>
            <a:xfrm>
              <a:off x="3546875" y="27677271"/>
              <a:ext cx="741934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(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85730</xdr:colOff>
      <xdr:row>142</xdr:row>
      <xdr:rowOff>76202</xdr:rowOff>
    </xdr:from>
    <xdr:ext cx="851643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/>
            <xdr:cNvSpPr txBox="1"/>
          </xdr:nvSpPr>
          <xdr:spPr>
            <a:xfrm>
              <a:off x="1304930" y="29556077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151"/>
            <xdr:cNvSpPr txBox="1"/>
          </xdr:nvSpPr>
          <xdr:spPr>
            <a:xfrm>
              <a:off x="1304930" y="29556077"/>
              <a:ext cx="851643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𝑢_res=𝑟/(2√3)=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14287</xdr:colOff>
      <xdr:row>143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/>
            <xdr:cNvSpPr txBox="1"/>
          </xdr:nvSpPr>
          <xdr:spPr>
            <a:xfrm>
              <a:off x="2452687" y="297275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152"/>
            <xdr:cNvSpPr txBox="1"/>
          </xdr:nvSpPr>
          <xdr:spPr>
            <a:xfrm>
              <a:off x="2452687" y="297275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4760</xdr:colOff>
      <xdr:row>145</xdr:row>
      <xdr:rowOff>42863</xdr:rowOff>
    </xdr:from>
    <xdr:ext cx="1243012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/>
            <xdr:cNvSpPr txBox="1"/>
          </xdr:nvSpPr>
          <xdr:spPr>
            <a:xfrm>
              <a:off x="1071560" y="30208538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153"/>
            <xdr:cNvSpPr txBox="1"/>
          </xdr:nvSpPr>
          <xdr:spPr>
            <a:xfrm>
              <a:off x="1071560" y="30208538"/>
              <a:ext cx="1243012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42866</xdr:colOff>
      <xdr:row>152</xdr:row>
      <xdr:rowOff>19049</xdr:rowOff>
    </xdr:from>
    <xdr:ext cx="3005134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/>
            <xdr:cNvSpPr txBox="1"/>
          </xdr:nvSpPr>
          <xdr:spPr>
            <a:xfrm>
              <a:off x="1414466" y="320135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6,0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154"/>
            <xdr:cNvSpPr txBox="1"/>
          </xdr:nvSpPr>
          <xdr:spPr>
            <a:xfrm>
              <a:off x="1414466" y="32013524"/>
              <a:ext cx="300513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𝑓_0=max{|𝑥_2,0−𝑥_1,0 |,|𝑥_4,0−𝑥_3,0 |,|𝑥_6,0−𝑥_5,0 |}=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14285</xdr:colOff>
      <xdr:row>154</xdr:row>
      <xdr:rowOff>42863</xdr:rowOff>
    </xdr:from>
    <xdr:ext cx="923586" cy="353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/>
            <xdr:cNvSpPr txBox="1"/>
          </xdr:nvSpPr>
          <xdr:spPr>
            <a:xfrm>
              <a:off x="1385885" y="32265938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155"/>
            <xdr:cNvSpPr txBox="1"/>
          </xdr:nvSpPr>
          <xdr:spPr>
            <a:xfrm>
              <a:off x="1385885" y="32265938"/>
              <a:ext cx="923586" cy="353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𝑢_zero=𝑓_0/(2√3)=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14289</xdr:colOff>
      <xdr:row>155</xdr:row>
      <xdr:rowOff>19052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/>
            <xdr:cNvSpPr txBox="1"/>
          </xdr:nvSpPr>
          <xdr:spPr>
            <a:xfrm>
              <a:off x="24526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156"/>
            <xdr:cNvSpPr txBox="1"/>
          </xdr:nvSpPr>
          <xdr:spPr>
            <a:xfrm>
              <a:off x="2452689" y="3247072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4762</xdr:colOff>
      <xdr:row>157</xdr:row>
      <xdr:rowOff>47625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/>
            <xdr:cNvSpPr txBox="1"/>
          </xdr:nvSpPr>
          <xdr:spPr>
            <a:xfrm>
              <a:off x="1071562" y="32956500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zero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157"/>
            <xdr:cNvSpPr txBox="1"/>
          </xdr:nvSpPr>
          <xdr:spPr>
            <a:xfrm>
              <a:off x="1071562" y="32956500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𝑐_(𝑝_zero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𝑝_zero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52391</xdr:colOff>
      <xdr:row>159</xdr:row>
      <xdr:rowOff>223835</xdr:rowOff>
    </xdr:from>
    <xdr:ext cx="1938336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/>
            <xdr:cNvSpPr txBox="1"/>
          </xdr:nvSpPr>
          <xdr:spPr>
            <a:xfrm>
              <a:off x="1119191" y="3358991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zero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158"/>
            <xdr:cNvSpPr txBox="1"/>
          </xdr:nvSpPr>
          <xdr:spPr>
            <a:xfrm>
              <a:off x="1119191" y="33589910"/>
              <a:ext cx="1938336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_zero=1/2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133348</xdr:colOff>
      <xdr:row>167</xdr:row>
      <xdr:rowOff>19052</xdr:rowOff>
    </xdr:from>
    <xdr:ext cx="6123536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/>
            <xdr:cNvSpPr txBox="1"/>
          </xdr:nvSpPr>
          <xdr:spPr>
            <a:xfrm>
              <a:off x="438148" y="35213927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up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 u="non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 u="non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 u="none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 u="none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 u="none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 u="none"/>
            </a:p>
          </xdr:txBody>
        </xdr:sp>
      </mc:Choice>
      <mc:Fallback xmlns="">
        <xdr:sp macro="" textlink="">
          <xdr:nvSpPr>
            <xdr:cNvPr id="160" name="TextBox 159"/>
            <xdr:cNvSpPr txBox="1"/>
          </xdr:nvSpPr>
          <xdr:spPr>
            <a:xfrm>
              <a:off x="438148" y="35213927"/>
              <a:ext cx="6123536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 u="non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〖𝑏′〗_(up,𝑗)=max{|(𝑥_(3,𝑗)−𝑥_3,0 )−(𝑥_(1,𝑗)−𝑥_1,0 )|,|(𝑥_(5,𝑗)−𝑥_5,0 )−(𝑥_(1,𝑗)−𝑥_1,0 )|,|(𝑥_(5,𝑗)−𝑥_5,0 )−(𝑥_(3,𝑗)−𝑥_3,0 )|}</a:t>
              </a:r>
              <a:endParaRPr lang="ko-KR" altLang="en-US" sz="1100" u="none"/>
            </a:p>
          </xdr:txBody>
        </xdr:sp>
      </mc:Fallback>
    </mc:AlternateContent>
    <xdr:clientData/>
  </xdr:oneCellAnchor>
  <xdr:oneCellAnchor>
    <xdr:from>
      <xdr:col>2</xdr:col>
      <xdr:colOff>133348</xdr:colOff>
      <xdr:row>170</xdr:row>
      <xdr:rowOff>19052</xdr:rowOff>
    </xdr:from>
    <xdr:ext cx="6156044" cy="197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/>
            <xdr:cNvSpPr txBox="1"/>
          </xdr:nvSpPr>
          <xdr:spPr>
            <a:xfrm>
              <a:off x="438148" y="35899727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dn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6,0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</m:t>
                                    </m:r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4,0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160"/>
            <xdr:cNvSpPr txBox="1"/>
          </xdr:nvSpPr>
          <xdr:spPr>
            <a:xfrm>
              <a:off x="438148" y="35899727"/>
              <a:ext cx="6156044" cy="197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〖𝑏′〗_(dn,𝑗)=max{|(𝑥_(4,𝑗)−𝑥_4,0 )−(𝑥_(2,𝑗)−𝑥_2,0 )|,|(𝑥_(6,𝑗)−𝑥_6,0 )−(𝑥_(2,𝑗)−𝑥_2,0 )|,|(𝑥_(6,𝑗)−𝑥_6,0 )−(𝑥_(4,𝑗)−𝑥_4,0 )|}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142872</xdr:colOff>
      <xdr:row>173</xdr:row>
      <xdr:rowOff>14287</xdr:rowOff>
    </xdr:from>
    <xdr:ext cx="1560171" cy="200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/>
          </xdr:nvSpPr>
          <xdr:spPr>
            <a:xfrm>
              <a:off x="1362072" y="36809362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up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dn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161"/>
            <xdr:cNvSpPr txBox="1"/>
          </xdr:nvSpPr>
          <xdr:spPr>
            <a:xfrm>
              <a:off x="1362072" y="36809362"/>
              <a:ext cx="1560171" cy="200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𝑏^′=max{〖𝑏^′〗_(up,𝑗),〖𝑏^′〗_(dn,𝑗) }=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66670</xdr:colOff>
      <xdr:row>175</xdr:row>
      <xdr:rowOff>38099</xdr:rowOff>
    </xdr:from>
    <xdr:ext cx="872290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1285870" y="37061774"/>
              <a:ext cx="87229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𝑢_rep=𝑏′/(2√3)=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100011</xdr:colOff>
      <xdr:row>180</xdr:row>
      <xdr:rowOff>223835</xdr:rowOff>
    </xdr:from>
    <xdr:ext cx="188119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1166811" y="38390510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rep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1166811" y="38390510"/>
              <a:ext cx="188119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_rep=1/2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4765</xdr:colOff>
      <xdr:row>186</xdr:row>
      <xdr:rowOff>50006</xdr:rowOff>
    </xdr:from>
    <xdr:ext cx="308930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376365" y="398168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1,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5,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76365" y="39816881"/>
              <a:ext cx="308930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ℎ=1/3 {(𝑥_(2,𝑗)−𝑥_(1,𝑗)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,𝑗)−𝑥_(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,𝑗)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176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61911</xdr:colOff>
      <xdr:row>189</xdr:row>
      <xdr:rowOff>47622</xdr:rowOff>
    </xdr:from>
    <xdr:ext cx="852494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14335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1433511" y="40271697"/>
              <a:ext cx="852494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𝑢_hys=ℎ/(2√3)=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14278</xdr:colOff>
      <xdr:row>190</xdr:row>
      <xdr:rowOff>19049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2605078" y="3727132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178</xdr:row>
      <xdr:rowOff>47630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/>
            <xdr:cNvSpPr txBox="1"/>
          </xdr:nvSpPr>
          <xdr:spPr>
            <a:xfrm>
              <a:off x="1066800" y="3775710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rep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146"/>
            <xdr:cNvSpPr txBox="1"/>
          </xdr:nvSpPr>
          <xdr:spPr>
            <a:xfrm>
              <a:off x="1066800" y="37757105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𝑐_(𝑝_rep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𝑝_rep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4763</xdr:colOff>
      <xdr:row>192</xdr:row>
      <xdr:rowOff>42862</xdr:rowOff>
    </xdr:from>
    <xdr:ext cx="1214437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1071563" y="40952737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hys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1071563" y="40952737"/>
              <a:ext cx="1214437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𝑐_(𝑝_hys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𝑝_hys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90486</xdr:colOff>
      <xdr:row>195</xdr:row>
      <xdr:rowOff>1</xdr:rowOff>
    </xdr:from>
    <xdr:ext cx="188119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/>
            <xdr:cNvSpPr txBox="1"/>
          </xdr:nvSpPr>
          <xdr:spPr>
            <a:xfrm>
              <a:off x="1157286" y="41595676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𝜈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hys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166"/>
            <xdr:cNvSpPr txBox="1"/>
          </xdr:nvSpPr>
          <xdr:spPr>
            <a:xfrm>
              <a:off x="1157286" y="41595676"/>
              <a:ext cx="188119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_hys=1/2 (100/𝑅)^2=1/2 (100/20)^2=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142870</xdr:colOff>
      <xdr:row>199</xdr:row>
      <xdr:rowOff>26193</xdr:rowOff>
    </xdr:from>
    <xdr:ext cx="833498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295270" y="42536268"/>
              <a:ext cx="833498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𝑢_c^2=𝑢_s^2+𝑢_i^2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200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719133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109531</xdr:colOff>
      <xdr:row>200</xdr:row>
      <xdr:rowOff>21431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1938331" y="42760106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109533</xdr:colOff>
      <xdr:row>201</xdr:row>
      <xdr:rowOff>21430</xdr:rowOff>
    </xdr:from>
    <xdr:ext cx="99020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/>
            <xdr:cNvSpPr txBox="1"/>
          </xdr:nvSpPr>
          <xdr:spPr>
            <a:xfrm>
              <a:off x="719133" y="42988705"/>
              <a:ext cx="99020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52381</xdr:colOff>
      <xdr:row>206</xdr:row>
      <xdr:rowOff>26193</xdr:rowOff>
    </xdr:from>
    <xdr:ext cx="1499257" cy="518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(</m:t>
                                        </m:r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204781" y="44136468"/>
              <a:ext cx="1499257" cy="518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_𝑒𝑓𝑓=(𝑢_c^4)/(∑24_(𝑖=1)^𝑁▒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[𝑐_𝑖 𝑢(𝑥_𝑖)]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_𝑖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100006</xdr:colOff>
      <xdr:row>206</xdr:row>
      <xdr:rowOff>26194</xdr:rowOff>
    </xdr:from>
    <xdr:ext cx="9591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172"/>
            <xdr:cNvSpPr txBox="1"/>
          </xdr:nvSpPr>
          <xdr:spPr>
            <a:xfrm>
              <a:off x="2081206" y="44136469"/>
              <a:ext cx="9591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147630</xdr:colOff>
      <xdr:row>207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671630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142869</xdr:colOff>
      <xdr:row>207</xdr:row>
      <xdr:rowOff>26193</xdr:rowOff>
    </xdr:from>
    <xdr:ext cx="83503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174"/>
            <xdr:cNvSpPr txBox="1"/>
          </xdr:nvSpPr>
          <xdr:spPr>
            <a:xfrm>
              <a:off x="2581269" y="44365068"/>
              <a:ext cx="83503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22621</xdr:colOff>
      <xdr:row>105</xdr:row>
      <xdr:rowOff>52387</xdr:rowOff>
    </xdr:from>
    <xdr:ext cx="59727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1241821" y="2429351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1241821" y="24293512"/>
              <a:ext cx="59727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32146</xdr:colOff>
      <xdr:row>111</xdr:row>
      <xdr:rowOff>52387</xdr:rowOff>
    </xdr:from>
    <xdr:ext cx="1053173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/>
            <xdr:cNvSpPr txBox="1"/>
          </xdr:nvSpPr>
          <xdr:spPr>
            <a:xfrm>
              <a:off x="1403746" y="25665112"/>
              <a:ext cx="105317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certificate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1403746" y="25665112"/>
              <a:ext cx="105317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𝑢_certificate=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𝑈/𝑘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108346</xdr:colOff>
      <xdr:row>115</xdr:row>
      <xdr:rowOff>23812</xdr:rowOff>
    </xdr:from>
    <xdr:ext cx="673261" cy="185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/>
            <xdr:cNvSpPr txBox="1"/>
          </xdr:nvSpPr>
          <xdr:spPr>
            <a:xfrm>
              <a:off x="1479946" y="26550937"/>
              <a:ext cx="673261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stability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1479946" y="26550937"/>
              <a:ext cx="673261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𝑢_stability=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146446</xdr:colOff>
      <xdr:row>116</xdr:row>
      <xdr:rowOff>52387</xdr:rowOff>
    </xdr:from>
    <xdr:ext cx="186108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1213246" y="26808112"/>
              <a:ext cx="18610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s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certificate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stability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1213246" y="26808112"/>
              <a:ext cx="186108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altLang="ko-KR" sz="1100" b="0" i="0">
                  <a:latin typeface="Cambria Math" panose="02040503050406030204" pitchFamily="18" charset="0"/>
                </a:rPr>
                <a:t>𝑢_s=√(𝑢_certificate^2+𝑢_stability^2 )=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443" t="s">
        <v>1</v>
      </c>
      <c r="B1" s="444"/>
      <c r="C1" s="444"/>
      <c r="D1" s="444"/>
      <c r="E1" s="444"/>
      <c r="F1" s="444"/>
      <c r="G1" s="444"/>
      <c r="H1" s="445"/>
      <c r="I1" s="446"/>
      <c r="J1" s="447"/>
    </row>
    <row r="2" spans="1:13" ht="12.95" customHeight="1">
      <c r="A2" s="422" t="s">
        <v>2</v>
      </c>
      <c r="B2" s="422"/>
      <c r="C2" s="422"/>
      <c r="D2" s="422"/>
      <c r="E2" s="422"/>
      <c r="F2" s="422"/>
      <c r="G2" s="422"/>
      <c r="H2" s="422"/>
      <c r="I2" s="422"/>
      <c r="J2" s="422"/>
    </row>
    <row r="3" spans="1:13" ht="12.95" customHeight="1">
      <c r="A3" s="434" t="s">
        <v>3</v>
      </c>
      <c r="B3" s="435"/>
      <c r="C3" s="448"/>
      <c r="D3" s="448"/>
      <c r="E3" s="448"/>
      <c r="F3" s="435" t="s">
        <v>4</v>
      </c>
      <c r="G3" s="435"/>
      <c r="H3" s="438"/>
      <c r="I3" s="440"/>
      <c r="J3" s="440"/>
    </row>
    <row r="4" spans="1:13" ht="12.95" customHeight="1">
      <c r="A4" s="435" t="s">
        <v>5</v>
      </c>
      <c r="B4" s="435"/>
      <c r="C4" s="449"/>
      <c r="D4" s="435"/>
      <c r="E4" s="435"/>
      <c r="F4" s="435" t="s">
        <v>6</v>
      </c>
      <c r="G4" s="435"/>
      <c r="H4" s="435"/>
      <c r="I4" s="440"/>
      <c r="J4" s="440"/>
    </row>
    <row r="5" spans="1:13" ht="12.95" customHeight="1">
      <c r="A5" s="435" t="s">
        <v>7</v>
      </c>
      <c r="B5" s="435"/>
      <c r="C5" s="435"/>
      <c r="D5" s="440"/>
      <c r="E5" s="440"/>
      <c r="F5" s="434" t="s">
        <v>8</v>
      </c>
      <c r="G5" s="435"/>
      <c r="H5" s="436"/>
      <c r="I5" s="437"/>
      <c r="J5" s="437"/>
    </row>
    <row r="6" spans="1:13" ht="12.95" customHeight="1">
      <c r="A6" s="435" t="s">
        <v>9</v>
      </c>
      <c r="B6" s="435"/>
      <c r="C6" s="435"/>
      <c r="D6" s="440"/>
      <c r="E6" s="440"/>
      <c r="F6" s="434" t="s">
        <v>10</v>
      </c>
      <c r="G6" s="435"/>
      <c r="H6" s="436"/>
      <c r="I6" s="437"/>
      <c r="J6" s="437"/>
    </row>
    <row r="7" spans="1:13" ht="12.95" customHeight="1">
      <c r="A7" s="435" t="s">
        <v>11</v>
      </c>
      <c r="B7" s="435"/>
      <c r="C7" s="441"/>
      <c r="D7" s="440"/>
      <c r="E7" s="440"/>
      <c r="F7" s="434" t="s">
        <v>12</v>
      </c>
      <c r="G7" s="435"/>
      <c r="H7" s="435"/>
      <c r="I7" s="440"/>
      <c r="J7" s="440"/>
    </row>
    <row r="8" spans="1:13" ht="12.95" customHeight="1">
      <c r="A8" s="435" t="s">
        <v>13</v>
      </c>
      <c r="B8" s="435"/>
      <c r="C8" s="438"/>
      <c r="D8" s="439"/>
      <c r="E8" s="439"/>
      <c r="F8" s="434" t="s">
        <v>14</v>
      </c>
      <c r="G8" s="435"/>
      <c r="H8" s="435"/>
      <c r="I8" s="440"/>
      <c r="J8" s="440"/>
    </row>
    <row r="9" spans="1:13" ht="12.95" customHeight="1">
      <c r="A9" s="434" t="s">
        <v>36</v>
      </c>
      <c r="B9" s="435"/>
      <c r="C9" s="436"/>
      <c r="D9" s="437"/>
      <c r="E9" s="437"/>
      <c r="F9" s="442" t="s">
        <v>15</v>
      </c>
      <c r="G9" s="442"/>
      <c r="H9" s="436"/>
      <c r="I9" s="437"/>
      <c r="J9" s="437"/>
    </row>
    <row r="10" spans="1:13" ht="23.25" customHeight="1">
      <c r="A10" s="435" t="s">
        <v>16</v>
      </c>
      <c r="B10" s="435"/>
      <c r="C10" s="436"/>
      <c r="D10" s="437"/>
      <c r="E10" s="437"/>
      <c r="F10" s="435" t="s">
        <v>17</v>
      </c>
      <c r="G10" s="435"/>
      <c r="H10" s="50"/>
      <c r="I10" s="423" t="s">
        <v>18</v>
      </c>
      <c r="J10" s="424"/>
      <c r="K10" s="6"/>
    </row>
    <row r="11" spans="1:13" ht="12.95" customHeight="1">
      <c r="A11" s="422" t="s">
        <v>19</v>
      </c>
      <c r="B11" s="422"/>
      <c r="C11" s="422"/>
      <c r="D11" s="422"/>
      <c r="E11" s="422"/>
      <c r="F11" s="422"/>
      <c r="G11" s="422"/>
      <c r="H11" s="422"/>
      <c r="I11" s="422"/>
      <c r="J11" s="422"/>
      <c r="K11" s="7"/>
    </row>
    <row r="12" spans="1:13" ht="17.25" customHeight="1">
      <c r="A12" s="5" t="s">
        <v>20</v>
      </c>
      <c r="B12" s="8"/>
      <c r="C12" s="9" t="s">
        <v>21</v>
      </c>
      <c r="D12" s="10"/>
      <c r="E12" s="9" t="s">
        <v>22</v>
      </c>
      <c r="F12" s="11"/>
      <c r="G12" s="425" t="s">
        <v>23</v>
      </c>
      <c r="H12" s="420"/>
      <c r="I12" s="427" t="s">
        <v>24</v>
      </c>
      <c r="J12" s="428"/>
      <c r="K12" s="6"/>
      <c r="L12" s="12"/>
      <c r="M12" s="12"/>
    </row>
    <row r="13" spans="1:13" ht="17.25" customHeight="1">
      <c r="A13" s="13" t="s">
        <v>25</v>
      </c>
      <c r="B13" s="8"/>
      <c r="C13" s="13" t="s">
        <v>26</v>
      </c>
      <c r="D13" s="10"/>
      <c r="E13" s="9" t="s">
        <v>27</v>
      </c>
      <c r="F13" s="11"/>
      <c r="G13" s="426"/>
      <c r="H13" s="421"/>
      <c r="I13" s="429"/>
      <c r="J13" s="430"/>
      <c r="K13" s="7"/>
    </row>
    <row r="14" spans="1:13" ht="12.95" customHeight="1">
      <c r="A14" s="422" t="s">
        <v>28</v>
      </c>
      <c r="B14" s="422"/>
      <c r="C14" s="422"/>
      <c r="D14" s="422"/>
      <c r="E14" s="422"/>
      <c r="F14" s="422"/>
      <c r="G14" s="422"/>
      <c r="H14" s="422"/>
      <c r="I14" s="422"/>
      <c r="J14" s="422"/>
      <c r="K14" s="7"/>
    </row>
    <row r="15" spans="1:13" ht="39" customHeight="1">
      <c r="A15" s="431"/>
      <c r="B15" s="432"/>
      <c r="C15" s="432"/>
      <c r="D15" s="432"/>
      <c r="E15" s="432"/>
      <c r="F15" s="432"/>
      <c r="G15" s="432"/>
      <c r="H15" s="432"/>
      <c r="I15" s="432"/>
      <c r="J15" s="433"/>
    </row>
    <row r="16" spans="1:13" ht="12.95" customHeight="1">
      <c r="A16" s="422" t="s">
        <v>29</v>
      </c>
      <c r="B16" s="422"/>
      <c r="C16" s="422"/>
      <c r="D16" s="422"/>
      <c r="E16" s="422"/>
      <c r="F16" s="422"/>
      <c r="G16" s="422"/>
      <c r="H16" s="422"/>
      <c r="I16" s="422"/>
      <c r="J16" s="422"/>
    </row>
    <row r="17" spans="1:12" ht="12.95" customHeight="1">
      <c r="A17" s="5" t="s">
        <v>30</v>
      </c>
      <c r="B17" s="434" t="s">
        <v>31</v>
      </c>
      <c r="C17" s="435"/>
      <c r="D17" s="435"/>
      <c r="E17" s="435"/>
      <c r="F17" s="434" t="s">
        <v>32</v>
      </c>
      <c r="G17" s="435"/>
      <c r="H17" s="5" t="s">
        <v>11</v>
      </c>
      <c r="I17" s="4" t="s">
        <v>33</v>
      </c>
      <c r="J17" s="4" t="s">
        <v>34</v>
      </c>
      <c r="L17" s="7"/>
    </row>
    <row r="18" spans="1:12" ht="12.95" customHeight="1">
      <c r="A18" s="51"/>
      <c r="B18" s="418"/>
      <c r="C18" s="419"/>
      <c r="D18" s="419"/>
      <c r="E18" s="419"/>
      <c r="F18" s="418"/>
      <c r="G18" s="419"/>
      <c r="H18" s="61"/>
      <c r="I18" s="29"/>
      <c r="J18" s="186"/>
      <c r="L18" s="7"/>
    </row>
    <row r="19" spans="1:12" ht="12.95" customHeight="1">
      <c r="A19" s="51"/>
      <c r="B19" s="418"/>
      <c r="C19" s="419"/>
      <c r="D19" s="419"/>
      <c r="E19" s="419"/>
      <c r="F19" s="418"/>
      <c r="G19" s="419"/>
      <c r="H19" s="32"/>
      <c r="I19" s="32"/>
      <c r="J19" s="186"/>
      <c r="L19" s="7"/>
    </row>
    <row r="20" spans="1:12" ht="12.95" customHeight="1">
      <c r="A20" s="51"/>
      <c r="B20" s="418"/>
      <c r="C20" s="419"/>
      <c r="D20" s="419"/>
      <c r="E20" s="419"/>
      <c r="F20" s="418"/>
      <c r="G20" s="419"/>
      <c r="H20" s="46"/>
      <c r="I20" s="46"/>
      <c r="J20" s="186"/>
      <c r="L20" s="7"/>
    </row>
    <row r="21" spans="1:12" ht="12.95" customHeight="1">
      <c r="A21" s="51"/>
      <c r="B21" s="418"/>
      <c r="C21" s="419"/>
      <c r="D21" s="419"/>
      <c r="E21" s="419"/>
      <c r="F21" s="418"/>
      <c r="G21" s="419"/>
      <c r="H21" s="46"/>
      <c r="I21" s="14"/>
      <c r="J21" s="186"/>
      <c r="L21" s="7"/>
    </row>
    <row r="22" spans="1:12" ht="12.95" customHeight="1">
      <c r="A22" s="51"/>
      <c r="B22" s="418"/>
      <c r="C22" s="419"/>
      <c r="D22" s="419"/>
      <c r="E22" s="419"/>
      <c r="F22" s="418"/>
      <c r="G22" s="419"/>
      <c r="H22" s="31"/>
      <c r="I22" s="21"/>
      <c r="J22" s="186"/>
      <c r="L22" s="7"/>
    </row>
    <row r="23" spans="1:12" ht="12.95" customHeight="1">
      <c r="A23" s="51"/>
      <c r="B23" s="418"/>
      <c r="C23" s="419"/>
      <c r="D23" s="419"/>
      <c r="E23" s="419"/>
      <c r="F23" s="418"/>
      <c r="G23" s="419"/>
      <c r="H23" s="21"/>
      <c r="I23" s="14"/>
      <c r="J23" s="186"/>
      <c r="L23" s="7"/>
    </row>
    <row r="24" spans="1:12" ht="12.95" customHeight="1">
      <c r="A24" s="51"/>
      <c r="B24" s="418"/>
      <c r="C24" s="419"/>
      <c r="D24" s="419"/>
      <c r="E24" s="419"/>
      <c r="F24" s="418"/>
      <c r="G24" s="419"/>
      <c r="H24" s="27"/>
      <c r="I24" s="14"/>
      <c r="J24" s="186"/>
      <c r="L24" s="7"/>
    </row>
    <row r="25" spans="1:12" ht="12.95" customHeight="1">
      <c r="A25" s="51"/>
      <c r="B25" s="418"/>
      <c r="C25" s="419"/>
      <c r="D25" s="419"/>
      <c r="E25" s="419"/>
      <c r="F25" s="418"/>
      <c r="G25" s="419"/>
      <c r="H25" s="27"/>
      <c r="I25" s="14"/>
      <c r="J25" s="186"/>
      <c r="L25" s="7"/>
    </row>
    <row r="26" spans="1:12" ht="12.95" customHeight="1">
      <c r="A26" s="51"/>
      <c r="B26" s="418"/>
      <c r="C26" s="419"/>
      <c r="D26" s="419"/>
      <c r="E26" s="419"/>
      <c r="F26" s="418"/>
      <c r="G26" s="419"/>
      <c r="H26" s="27"/>
      <c r="I26" s="14"/>
      <c r="J26" s="186"/>
      <c r="L26" s="7"/>
    </row>
    <row r="27" spans="1:12" ht="12.95" customHeight="1">
      <c r="A27" s="51"/>
      <c r="B27" s="418"/>
      <c r="C27" s="419"/>
      <c r="D27" s="419"/>
      <c r="E27" s="419"/>
      <c r="F27" s="418"/>
      <c r="G27" s="419"/>
      <c r="H27" s="14"/>
      <c r="I27" s="14"/>
      <c r="J27" s="186"/>
    </row>
    <row r="28" spans="1:12" ht="12.95" customHeight="1">
      <c r="A28" s="51"/>
      <c r="B28" s="418"/>
      <c r="C28" s="419"/>
      <c r="D28" s="419"/>
      <c r="E28" s="419"/>
      <c r="F28" s="418"/>
      <c r="G28" s="419"/>
      <c r="H28" s="14"/>
      <c r="I28" s="14"/>
      <c r="J28" s="186"/>
    </row>
    <row r="29" spans="1:12" ht="12.95" customHeight="1">
      <c r="A29" s="51"/>
      <c r="B29" s="418"/>
      <c r="C29" s="419"/>
      <c r="D29" s="419"/>
      <c r="E29" s="419"/>
      <c r="F29" s="418"/>
      <c r="G29" s="419"/>
      <c r="H29" s="14"/>
      <c r="I29" s="14"/>
      <c r="J29" s="186"/>
    </row>
    <row r="30" spans="1:12" ht="12.95" customHeight="1">
      <c r="A30" s="51"/>
      <c r="B30" s="418"/>
      <c r="C30" s="419"/>
      <c r="D30" s="419"/>
      <c r="E30" s="419"/>
      <c r="F30" s="418"/>
      <c r="G30" s="419"/>
      <c r="H30" s="14"/>
      <c r="I30" s="14"/>
      <c r="J30" s="186"/>
    </row>
    <row r="31" spans="1:12" ht="12.95" customHeight="1">
      <c r="A31" s="51"/>
      <c r="B31" s="418"/>
      <c r="C31" s="419"/>
      <c r="D31" s="419"/>
      <c r="E31" s="419"/>
      <c r="F31" s="418"/>
      <c r="G31" s="419"/>
      <c r="H31" s="14"/>
      <c r="I31" s="14"/>
      <c r="J31" s="186"/>
    </row>
    <row r="32" spans="1:12" ht="12.95" customHeight="1">
      <c r="A32" s="51"/>
      <c r="B32" s="418"/>
      <c r="C32" s="419"/>
      <c r="D32" s="419"/>
      <c r="E32" s="419"/>
      <c r="F32" s="418"/>
      <c r="G32" s="419"/>
      <c r="H32" s="14"/>
      <c r="I32" s="14"/>
      <c r="J32" s="186"/>
    </row>
    <row r="33" spans="1:10" ht="12.95" customHeight="1">
      <c r="A33" s="51"/>
      <c r="B33" s="418"/>
      <c r="C33" s="419"/>
      <c r="D33" s="419"/>
      <c r="E33" s="419"/>
      <c r="F33" s="418"/>
      <c r="G33" s="419"/>
      <c r="H33" s="14"/>
      <c r="I33" s="14"/>
      <c r="J33" s="186"/>
    </row>
    <row r="34" spans="1:10" ht="12.95" customHeight="1">
      <c r="A34" s="51"/>
      <c r="B34" s="418"/>
      <c r="C34" s="419"/>
      <c r="D34" s="419"/>
      <c r="E34" s="419"/>
      <c r="F34" s="418"/>
      <c r="G34" s="419"/>
      <c r="H34" s="14"/>
      <c r="I34" s="14"/>
      <c r="J34" s="186"/>
    </row>
    <row r="35" spans="1:10" ht="12.95" customHeight="1">
      <c r="A35" s="51"/>
      <c r="B35" s="418"/>
      <c r="C35" s="419"/>
      <c r="D35" s="419"/>
      <c r="E35" s="419"/>
      <c r="F35" s="418"/>
      <c r="G35" s="419"/>
      <c r="H35" s="14"/>
      <c r="I35" s="14"/>
      <c r="J35" s="186"/>
    </row>
    <row r="36" spans="1:10" ht="12.95" customHeight="1">
      <c r="A36" s="51"/>
      <c r="B36" s="418"/>
      <c r="C36" s="419"/>
      <c r="D36" s="419"/>
      <c r="E36" s="419"/>
      <c r="F36" s="418"/>
      <c r="G36" s="419"/>
      <c r="H36" s="14"/>
      <c r="I36" s="14"/>
      <c r="J36" s="186"/>
    </row>
    <row r="37" spans="1:10" ht="12.95" customHeight="1">
      <c r="A37" s="51"/>
      <c r="B37" s="418"/>
      <c r="C37" s="419"/>
      <c r="D37" s="419"/>
      <c r="E37" s="419"/>
      <c r="F37" s="418"/>
      <c r="G37" s="419"/>
      <c r="H37" s="14"/>
      <c r="I37" s="14"/>
      <c r="J37" s="186"/>
    </row>
    <row r="38" spans="1:10" ht="12.95" customHeight="1">
      <c r="A38" s="60" t="s">
        <v>38</v>
      </c>
      <c r="B38" s="7"/>
      <c r="C38" s="7"/>
      <c r="D38" s="7"/>
      <c r="E38" s="7"/>
      <c r="J38" s="15"/>
    </row>
    <row r="39" spans="1:10" ht="12.95" customHeight="1">
      <c r="A39" s="404" t="s">
        <v>39</v>
      </c>
      <c r="B39" s="404"/>
      <c r="C39" s="404"/>
      <c r="D39" s="404"/>
      <c r="E39" s="404"/>
      <c r="F39" s="405" t="s">
        <v>40</v>
      </c>
      <c r="G39" s="408"/>
      <c r="H39" s="409"/>
      <c r="I39" s="409"/>
      <c r="J39" s="410"/>
    </row>
    <row r="40" spans="1:10" ht="12.95" customHeight="1">
      <c r="A40" s="404" t="s">
        <v>41</v>
      </c>
      <c r="B40" s="404"/>
      <c r="C40" s="404"/>
      <c r="D40" s="404"/>
      <c r="E40" s="404"/>
      <c r="F40" s="406"/>
      <c r="G40" s="411"/>
      <c r="H40" s="412"/>
      <c r="I40" s="412"/>
      <c r="J40" s="413"/>
    </row>
    <row r="41" spans="1:10" ht="12.95" customHeight="1">
      <c r="A41" s="404" t="s">
        <v>42</v>
      </c>
      <c r="B41" s="404"/>
      <c r="C41" s="404"/>
      <c r="D41" s="404"/>
      <c r="E41" s="404"/>
      <c r="F41" s="406"/>
      <c r="G41" s="411"/>
      <c r="H41" s="412"/>
      <c r="I41" s="412"/>
      <c r="J41" s="413"/>
    </row>
    <row r="42" spans="1:10" ht="12.95" customHeight="1">
      <c r="A42" s="404" t="s">
        <v>43</v>
      </c>
      <c r="B42" s="404"/>
      <c r="C42" s="417" t="s">
        <v>44</v>
      </c>
      <c r="D42" s="417"/>
      <c r="E42" s="417"/>
      <c r="F42" s="407"/>
      <c r="G42" s="414"/>
      <c r="H42" s="415"/>
      <c r="I42" s="415"/>
      <c r="J42" s="416"/>
    </row>
    <row r="43" spans="1:10" ht="12.95" customHeight="1">
      <c r="A43" s="404" t="s">
        <v>53</v>
      </c>
      <c r="B43" s="404"/>
      <c r="C43" s="404" t="str">
        <f>IF(Calcu_ADJ!N9=FALSE,Calcu!P3,Calcu_ADJ!P3)</f>
        <v/>
      </c>
      <c r="D43" s="404"/>
      <c r="E43" s="404"/>
    </row>
    <row r="46" spans="1:10" ht="12.95" customHeight="1">
      <c r="B46" s="3" t="s">
        <v>617</v>
      </c>
    </row>
    <row r="47" spans="1:10" ht="12.95" customHeight="1">
      <c r="B47" s="3" t="s">
        <v>618</v>
      </c>
    </row>
    <row r="48" spans="1:10" ht="12.95" customHeight="1">
      <c r="A48" s="253">
        <f>Calcu!S337</f>
        <v>0</v>
      </c>
      <c r="B48" s="3" t="s">
        <v>647</v>
      </c>
    </row>
    <row r="49" spans="1:2" ht="12.95" customHeight="1">
      <c r="A49" s="279"/>
    </row>
    <row r="50" spans="1:2" ht="12.95" customHeight="1">
      <c r="A50" s="3" t="str">
        <f>IF(Calcu_ADJ!N9=FALSE,Calcu!Q3,Calcu_ADJ!Q3)</f>
        <v>PASS</v>
      </c>
      <c r="B50" s="3" t="s">
        <v>648</v>
      </c>
    </row>
    <row r="52" spans="1:2" ht="12.95" customHeight="1">
      <c r="B52" s="3" t="s">
        <v>675</v>
      </c>
    </row>
  </sheetData>
  <sheetProtection selectLockedCells="1"/>
  <mergeCells count="95"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B21:E21"/>
    <mergeCell ref="F21:G21"/>
    <mergeCell ref="A15:J15"/>
    <mergeCell ref="A16:J16"/>
    <mergeCell ref="B17:E17"/>
    <mergeCell ref="F17:G17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5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H356"/>
  <sheetViews>
    <sheetView showGridLines="0" zoomScale="85" zoomScaleNormal="85" workbookViewId="0"/>
  </sheetViews>
  <sheetFormatPr defaultColWidth="10" defaultRowHeight="15" customHeight="1"/>
  <cols>
    <col min="1" max="1" width="3.88671875" style="191" customWidth="1"/>
    <col min="2" max="2" width="10" style="208"/>
    <col min="3" max="3" width="10.44140625" style="208" bestFit="1" customWidth="1"/>
    <col min="4" max="4" width="10" style="208"/>
    <col min="5" max="20" width="10" style="206"/>
    <col min="21" max="16384" width="10" style="191"/>
  </cols>
  <sheetData>
    <row r="1" spans="1:34" ht="15" customHeight="1">
      <c r="A1" s="188" t="s">
        <v>141</v>
      </c>
      <c r="B1" s="189"/>
      <c r="C1" s="189"/>
      <c r="D1" s="189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34" ht="15" customHeight="1" thickBot="1">
      <c r="B2" s="254" t="s">
        <v>350</v>
      </c>
      <c r="C2" s="287" t="s">
        <v>818</v>
      </c>
      <c r="D2" s="398" t="s">
        <v>806</v>
      </c>
      <c r="E2" s="398" t="s">
        <v>808</v>
      </c>
      <c r="F2" s="398" t="s">
        <v>807</v>
      </c>
      <c r="G2" s="398" t="s">
        <v>809</v>
      </c>
      <c r="H2" s="323" t="s">
        <v>672</v>
      </c>
      <c r="I2" s="287" t="s">
        <v>801</v>
      </c>
      <c r="J2" s="258" t="s">
        <v>48</v>
      </c>
      <c r="K2" s="322" t="s">
        <v>670</v>
      </c>
      <c r="L2" s="258" t="s">
        <v>351</v>
      </c>
      <c r="M2" s="287">
        <f ca="1">E8</f>
        <v>0</v>
      </c>
      <c r="N2" s="287" t="s">
        <v>712</v>
      </c>
      <c r="O2" s="258" t="s">
        <v>372</v>
      </c>
      <c r="P2" s="255" t="s">
        <v>363</v>
      </c>
      <c r="Q2" s="281" t="s">
        <v>601</v>
      </c>
      <c r="R2" s="324" t="s">
        <v>676</v>
      </c>
      <c r="S2" s="324" t="s">
        <v>677</v>
      </c>
      <c r="T2" s="190"/>
      <c r="U2" s="190"/>
      <c r="V2" s="190"/>
      <c r="W2" s="190"/>
    </row>
    <row r="3" spans="1:34" ht="15" customHeight="1" thickBot="1">
      <c r="B3" s="192">
        <f>COUNTIF(B9:B38,TRUE)/2</f>
        <v>0</v>
      </c>
      <c r="C3" s="288" t="str">
        <f ca="1">OFFSET(V67,COUNTIF(T68:T78,"&lt;="&amp;J3),0)</f>
        <v>자리수</v>
      </c>
      <c r="D3" s="288" t="e">
        <f ca="1">ROUND(MIN(Pressure_4_R1!$E$4:$E$33)/L3,C3)</f>
        <v>#N/A</v>
      </c>
      <c r="E3" s="288" t="e">
        <f ca="1">TEXT(D3,OFFSET(X67,COUNTIF(W68:W76,"&lt;="&amp;ABS(D3)),0)&amp;OFFSET(U67,MATCH(IF(D3=INT(D3),0,LEN(MID(D3-INT(D3),FIND(".",D3,1),LEN(D3)-FIND(".",D3,1)))),V68:V78,0),0))</f>
        <v>#N/A</v>
      </c>
      <c r="F3" s="288" t="e">
        <f ca="1">ROUND(MAX(Pressure_4_R1!$E$4:$E$33)/L3,C3)</f>
        <v>#N/A</v>
      </c>
      <c r="G3" s="288" t="e">
        <f ca="1">TEXT(F3,OFFSET(X67,COUNTIF(W68:W76,"&lt;="&amp;ABS(F3)),0)&amp;OFFSET(U67,MATCH(IF(F3=INT(F3),0,LEN(MID(F3-INT(F3),FIND(".",F3,1),LEN(F3)-FIND(".",F3,1)))),V68:V78,0),0))</f>
        <v>#N/A</v>
      </c>
      <c r="H3" s="197">
        <f>Pressure_4_R1!K4</f>
        <v>0</v>
      </c>
      <c r="I3" s="288" t="str">
        <f ca="1">TEXT(H3,OFFSET(U67,COUNTIF(T68:T78,"&lt;="&amp;H3),0))</f>
        <v>For1at</v>
      </c>
      <c r="J3" s="197">
        <f>Pressure_4_R1!L4</f>
        <v>0</v>
      </c>
      <c r="K3" s="197">
        <f>Pressure_4_R1!M$4</f>
        <v>0</v>
      </c>
      <c r="L3" s="197" t="e">
        <f ca="1">OFFSET($Z$6,MATCH(F8,$Z$7:$Z$31,0),MATCH(E8,$AA$6:$AH$6,0))</f>
        <v>#N/A</v>
      </c>
      <c r="M3" s="288" t="e">
        <f ca="1">J3*L3</f>
        <v>#N/A</v>
      </c>
      <c r="N3" s="288" t="str">
        <f ca="1">OFFSET(V67,COUNTIF(T68:T78,"&lt;="&amp;M3),0)</f>
        <v>자리수</v>
      </c>
      <c r="O3" s="197">
        <f>Pressure_4_R1!J$4</f>
        <v>0</v>
      </c>
      <c r="P3" s="228" t="str">
        <f>IF(SUM(X45:X59,X127:X141,X209:X223,X291:X305)=0,"","초과")</f>
        <v/>
      </c>
      <c r="Q3" s="228" t="str">
        <f>IF(LEN(K64&amp;K146&amp;K228&amp;K310)=0,"PASS","FAIL")</f>
        <v>PASS</v>
      </c>
      <c r="R3" s="262" t="b">
        <f>기본정보!A46=0</f>
        <v>1</v>
      </c>
      <c r="S3" s="262">
        <f>IF(R3=TRUE,1,기본정보!A47)</f>
        <v>1</v>
      </c>
      <c r="T3" s="190"/>
      <c r="U3" s="190"/>
      <c r="V3" s="190"/>
      <c r="W3" s="190"/>
    </row>
    <row r="4" spans="1:34" ht="15" customHeight="1">
      <c r="B4" s="189"/>
      <c r="C4" s="190"/>
      <c r="D4" s="190"/>
      <c r="E4" s="190"/>
      <c r="F4" s="190"/>
      <c r="G4" s="190"/>
      <c r="I4" s="190"/>
      <c r="J4" s="190"/>
      <c r="K4" s="190"/>
      <c r="L4" s="190"/>
      <c r="M4" s="190"/>
      <c r="N4" s="190"/>
      <c r="O4" s="190"/>
      <c r="P4" s="190"/>
      <c r="Q4" s="190"/>
      <c r="R4" s="191"/>
      <c r="S4" s="191"/>
      <c r="T4" s="191"/>
    </row>
    <row r="5" spans="1:34" s="196" customFormat="1" ht="15" customHeight="1">
      <c r="B5" s="195" t="s">
        <v>172</v>
      </c>
      <c r="C5" s="193"/>
      <c r="D5" s="193"/>
      <c r="E5" s="194"/>
      <c r="F5" s="193"/>
      <c r="G5" s="189"/>
      <c r="H5" s="193"/>
      <c r="I5" s="193"/>
      <c r="J5" s="193"/>
      <c r="K5" s="193"/>
      <c r="L5" s="193"/>
      <c r="M5" s="193"/>
      <c r="N5" s="195" t="s">
        <v>196</v>
      </c>
    </row>
    <row r="6" spans="1:34" s="190" customFormat="1" ht="15" customHeight="1">
      <c r="B6" s="693" t="s">
        <v>356</v>
      </c>
      <c r="C6" s="693" t="s">
        <v>173</v>
      </c>
      <c r="D6" s="710" t="s">
        <v>171</v>
      </c>
      <c r="E6" s="712" t="s">
        <v>49</v>
      </c>
      <c r="F6" s="693" t="s">
        <v>555</v>
      </c>
      <c r="G6" s="693"/>
      <c r="H6" s="693"/>
      <c r="I6" s="693" t="s">
        <v>202</v>
      </c>
      <c r="J6" s="694" t="s">
        <v>557</v>
      </c>
      <c r="K6" s="695"/>
      <c r="L6" s="696"/>
      <c r="M6" s="193"/>
      <c r="N6" s="693" t="s">
        <v>356</v>
      </c>
      <c r="O6" s="693" t="s">
        <v>367</v>
      </c>
      <c r="P6" s="693" t="s">
        <v>173</v>
      </c>
      <c r="Q6" s="694" t="s">
        <v>559</v>
      </c>
      <c r="R6" s="695"/>
      <c r="S6" s="695"/>
      <c r="T6" s="696"/>
      <c r="U6" s="694" t="s">
        <v>561</v>
      </c>
      <c r="V6" s="695"/>
      <c r="W6" s="695"/>
      <c r="X6" s="696"/>
      <c r="Z6" s="287" t="s">
        <v>86</v>
      </c>
      <c r="AA6" s="286" t="s">
        <v>624</v>
      </c>
      <c r="AB6" s="286" t="s">
        <v>378</v>
      </c>
      <c r="AC6" s="286" t="s">
        <v>619</v>
      </c>
      <c r="AD6" s="286" t="s">
        <v>620</v>
      </c>
      <c r="AE6" s="286" t="s">
        <v>621</v>
      </c>
      <c r="AF6" s="286" t="s">
        <v>597</v>
      </c>
      <c r="AG6" s="286" t="s">
        <v>626</v>
      </c>
      <c r="AH6" s="286" t="s">
        <v>623</v>
      </c>
    </row>
    <row r="7" spans="1:34" s="190" customFormat="1" ht="15" customHeight="1">
      <c r="B7" s="693"/>
      <c r="C7" s="693"/>
      <c r="D7" s="711"/>
      <c r="E7" s="712"/>
      <c r="F7" s="260" t="s">
        <v>211</v>
      </c>
      <c r="G7" s="260" t="s">
        <v>63</v>
      </c>
      <c r="H7" s="260" t="s">
        <v>0</v>
      </c>
      <c r="I7" s="693"/>
      <c r="J7" s="261" t="s">
        <v>373</v>
      </c>
      <c r="K7" s="261" t="s">
        <v>374</v>
      </c>
      <c r="L7" s="261" t="s">
        <v>117</v>
      </c>
      <c r="M7" s="193"/>
      <c r="N7" s="693"/>
      <c r="O7" s="693"/>
      <c r="P7" s="693"/>
      <c r="Q7" s="261" t="s">
        <v>373</v>
      </c>
      <c r="R7" s="261" t="s">
        <v>374</v>
      </c>
      <c r="S7" s="261" t="s">
        <v>375</v>
      </c>
      <c r="T7" s="261" t="s">
        <v>376</v>
      </c>
      <c r="U7" s="261" t="s">
        <v>373</v>
      </c>
      <c r="V7" s="261" t="s">
        <v>374</v>
      </c>
      <c r="W7" s="261" t="s">
        <v>375</v>
      </c>
      <c r="X7" s="261" t="s">
        <v>377</v>
      </c>
      <c r="Z7" s="286" t="s">
        <v>175</v>
      </c>
      <c r="AA7" s="288">
        <f t="shared" ref="AA7:AA21" si="0">AC7*1000</f>
        <v>1</v>
      </c>
      <c r="AB7" s="288">
        <f>AC7*10</f>
        <v>0.01</v>
      </c>
      <c r="AC7" s="288">
        <f t="shared" ref="AC7:AC21" si="1">AD7*1000</f>
        <v>1E-3</v>
      </c>
      <c r="AD7" s="288">
        <v>9.9999999999999995E-7</v>
      </c>
      <c r="AE7" s="288">
        <f t="shared" ref="AE7:AE21" si="2">AG7*1000</f>
        <v>1</v>
      </c>
      <c r="AF7" s="288">
        <f>AG7*10</f>
        <v>0.01</v>
      </c>
      <c r="AG7" s="288">
        <f t="shared" ref="AG7:AG21" si="3">AH7*1000</f>
        <v>1E-3</v>
      </c>
      <c r="AH7" s="288">
        <v>9.9999999999999995E-7</v>
      </c>
    </row>
    <row r="8" spans="1:34" s="190" customFormat="1" ht="15" customHeight="1">
      <c r="B8" s="693"/>
      <c r="C8" s="693"/>
      <c r="D8" s="372">
        <f ca="1">표준압력!H37</f>
        <v>0</v>
      </c>
      <c r="E8" s="372">
        <f ca="1">D8</f>
        <v>0</v>
      </c>
      <c r="F8" s="372">
        <f>K3</f>
        <v>0</v>
      </c>
      <c r="G8" s="261">
        <f>F8</f>
        <v>0</v>
      </c>
      <c r="H8" s="261">
        <f>G8</f>
        <v>0</v>
      </c>
      <c r="I8" s="693"/>
      <c r="J8" s="260">
        <f ca="1">$E8</f>
        <v>0</v>
      </c>
      <c r="K8" s="260">
        <f ca="1">$E8</f>
        <v>0</v>
      </c>
      <c r="L8" s="260">
        <f ca="1">$E8</f>
        <v>0</v>
      </c>
      <c r="M8" s="193"/>
      <c r="N8" s="693"/>
      <c r="O8" s="693"/>
      <c r="P8" s="693"/>
      <c r="Q8" s="260">
        <f ca="1">J8</f>
        <v>0</v>
      </c>
      <c r="R8" s="260">
        <f ca="1">K8</f>
        <v>0</v>
      </c>
      <c r="S8" s="260">
        <f ca="1">L8</f>
        <v>0</v>
      </c>
      <c r="T8" s="260">
        <f ca="1">S8</f>
        <v>0</v>
      </c>
      <c r="U8" s="260">
        <f ca="1">Q8</f>
        <v>0</v>
      </c>
      <c r="V8" s="260">
        <f ca="1">R8</f>
        <v>0</v>
      </c>
      <c r="W8" s="260">
        <f ca="1">S8</f>
        <v>0</v>
      </c>
      <c r="X8" s="260">
        <f ca="1">T8</f>
        <v>0</v>
      </c>
      <c r="Z8" s="286" t="s">
        <v>625</v>
      </c>
      <c r="AA8" s="288">
        <f t="shared" si="0"/>
        <v>100</v>
      </c>
      <c r="AB8" s="288">
        <f t="shared" ref="AB8:AB29" si="4">AC8*10</f>
        <v>1</v>
      </c>
      <c r="AC8" s="288">
        <f t="shared" si="1"/>
        <v>0.1</v>
      </c>
      <c r="AD8" s="288">
        <v>1E-4</v>
      </c>
      <c r="AE8" s="288">
        <f t="shared" si="2"/>
        <v>100</v>
      </c>
      <c r="AF8" s="288">
        <f t="shared" ref="AF8:AF29" si="5">AG8*10</f>
        <v>1</v>
      </c>
      <c r="AG8" s="288">
        <f t="shared" si="3"/>
        <v>0.1</v>
      </c>
      <c r="AH8" s="288">
        <v>1E-4</v>
      </c>
    </row>
    <row r="9" spans="1:34" s="190" customFormat="1" ht="15" customHeight="1">
      <c r="B9" s="198" t="b">
        <f>IF(Pressure_4_R1!D4="",FALSE,TRUE)</f>
        <v>0</v>
      </c>
      <c r="C9" s="199">
        <v>1</v>
      </c>
      <c r="D9" s="205" t="str">
        <f>IF($B9=FALSE,"",표준압력!G37)</f>
        <v/>
      </c>
      <c r="E9" s="200" t="str">
        <f>IF($B9=FALSE,"",표준압력!Q37)</f>
        <v/>
      </c>
      <c r="F9" s="200" t="str">
        <f>IF($B9=FALSE,"",Pressure_4_R1!Q4)</f>
        <v/>
      </c>
      <c r="G9" s="201" t="str">
        <f>IF($B9=FALSE,"",Pressure_4_R1!R4)</f>
        <v/>
      </c>
      <c r="H9" s="201" t="str">
        <f>IF($B9=FALSE,"",Pressure_4_R1!S4)</f>
        <v/>
      </c>
      <c r="I9" s="207" t="b">
        <f>TYPE(G9)=1</f>
        <v>0</v>
      </c>
      <c r="J9" s="202" t="str">
        <f t="shared" ref="J9:J38" si="6">IF($B9=FALSE,"",F9*$L$3)</f>
        <v/>
      </c>
      <c r="K9" s="203" t="str">
        <f t="shared" ref="K9:K38" si="7">IF($B9=FALSE,"",IF(G9="ⅹ",J9,G9*$L$3))</f>
        <v/>
      </c>
      <c r="L9" s="203" t="str">
        <f t="shared" ref="L9:L38" si="8">IF($B9=FALSE,"",IF(H9="ⅹ",K9,H9*$L$3))</f>
        <v/>
      </c>
      <c r="M9" s="193"/>
      <c r="N9" s="204" t="b">
        <f t="shared" ref="N9:N38" si="9">IF($P9&gt;$B$3,FALSE,TRUE)</f>
        <v>0</v>
      </c>
      <c r="O9" s="346" t="s">
        <v>379</v>
      </c>
      <c r="P9" s="350">
        <v>1</v>
      </c>
      <c r="Q9" s="348" t="str">
        <f ca="1">IF($N9=FALSE,"",IF($O9="가압",J9,OFFSET(J$8,$B$3*2-($P9-1),0)))</f>
        <v/>
      </c>
      <c r="R9" s="204" t="str">
        <f t="shared" ref="R9" ca="1" si="10">IF($N9=FALSE,"",IF($O9="가압",K9,OFFSET(K$8,$B$3*2-($P9-1),0)))</f>
        <v/>
      </c>
      <c r="S9" s="204" t="str">
        <f t="shared" ref="S9" ca="1" si="11">IF($N9=FALSE,"",IF($O9="가압",L9,OFFSET(L$8,$B$3*2-($P9-1),0)))</f>
        <v/>
      </c>
      <c r="T9" s="352" t="str">
        <f t="shared" ref="T9" si="12">IF($N9=FALSE,"",AVERAGE(Q9:S9))</f>
        <v/>
      </c>
      <c r="U9" s="348" t="str">
        <f>IF($N9=FALSE,"",Q9-Q$9)</f>
        <v/>
      </c>
      <c r="V9" s="204" t="str">
        <f t="shared" ref="V9:V23" si="13">IF($N9=FALSE,"",R9-R$9)</f>
        <v/>
      </c>
      <c r="W9" s="204" t="str">
        <f t="shared" ref="W9:W23" si="14">IF($N9=FALSE,"",S9-S$9)</f>
        <v/>
      </c>
      <c r="X9" s="353" t="str">
        <f t="shared" ref="X9:X38" si="15">IF($N9=FALSE,"",MAX(U9:W9)-MIN(U9:W9))</f>
        <v/>
      </c>
      <c r="Z9" s="286" t="s">
        <v>619</v>
      </c>
      <c r="AA9" s="288">
        <f t="shared" si="0"/>
        <v>1000</v>
      </c>
      <c r="AB9" s="288">
        <f t="shared" si="4"/>
        <v>10</v>
      </c>
      <c r="AC9" s="288">
        <f t="shared" si="1"/>
        <v>1</v>
      </c>
      <c r="AD9" s="288">
        <v>1E-3</v>
      </c>
      <c r="AE9" s="288">
        <f t="shared" si="2"/>
        <v>1000</v>
      </c>
      <c r="AF9" s="288">
        <f t="shared" si="5"/>
        <v>10</v>
      </c>
      <c r="AG9" s="288">
        <f t="shared" si="3"/>
        <v>1</v>
      </c>
      <c r="AH9" s="288">
        <v>1E-3</v>
      </c>
    </row>
    <row r="10" spans="1:34" s="190" customFormat="1" ht="15" customHeight="1">
      <c r="B10" s="198" t="b">
        <f>IF(Pressure_4_R1!D5="",FALSE,TRUE)</f>
        <v>0</v>
      </c>
      <c r="C10" s="199">
        <v>2</v>
      </c>
      <c r="D10" s="205" t="str">
        <f>IF($B10=FALSE,"",표준압력!G38)</f>
        <v/>
      </c>
      <c r="E10" s="200" t="str">
        <f>IF($B10=FALSE,"",표준압력!Q38)</f>
        <v/>
      </c>
      <c r="F10" s="200" t="str">
        <f>IF($B10=FALSE,"",Pressure_4_R1!Q5)</f>
        <v/>
      </c>
      <c r="G10" s="201" t="str">
        <f>IF($B10=FALSE,"",Pressure_4_R1!R5)</f>
        <v/>
      </c>
      <c r="H10" s="201" t="str">
        <f>IF($B10=FALSE,"",Pressure_4_R1!S5)</f>
        <v/>
      </c>
      <c r="I10" s="207" t="b">
        <f t="shared" ref="I10:I38" si="16">TYPE(G10)=1</f>
        <v>0</v>
      </c>
      <c r="J10" s="202" t="str">
        <f t="shared" si="6"/>
        <v/>
      </c>
      <c r="K10" s="203" t="str">
        <f t="shared" si="7"/>
        <v/>
      </c>
      <c r="L10" s="203" t="str">
        <f t="shared" si="8"/>
        <v/>
      </c>
      <c r="M10" s="193"/>
      <c r="N10" s="204" t="b">
        <f t="shared" si="9"/>
        <v>0</v>
      </c>
      <c r="O10" s="346" t="s">
        <v>379</v>
      </c>
      <c r="P10" s="350">
        <v>2</v>
      </c>
      <c r="Q10" s="348" t="str">
        <f t="shared" ref="Q10:Q38" ca="1" si="17">IF($N10=FALSE,"",IF($O10="가압",J10,OFFSET(J$8,$B$3*2-($P10-1),0)))</f>
        <v/>
      </c>
      <c r="R10" s="204" t="str">
        <f t="shared" ref="R10:R38" ca="1" si="18">IF($N10=FALSE,"",IF($O10="가압",K10,OFFSET(K$8,$B$3*2-($P10-1),0)))</f>
        <v/>
      </c>
      <c r="S10" s="204" t="str">
        <f t="shared" ref="S10:S38" ca="1" si="19">IF($N10=FALSE,"",IF($O10="가압",L10,OFFSET(L$8,$B$3*2-($P10-1),0)))</f>
        <v/>
      </c>
      <c r="T10" s="352" t="str">
        <f t="shared" ref="T10:T38" si="20">IF($N10=FALSE,"",AVERAGE(Q10:S10))</f>
        <v/>
      </c>
      <c r="U10" s="348" t="str">
        <f t="shared" ref="U10:U23" si="21">IF($N10=FALSE,"",Q10-Q$9)</f>
        <v/>
      </c>
      <c r="V10" s="204" t="str">
        <f t="shared" si="13"/>
        <v/>
      </c>
      <c r="W10" s="204" t="str">
        <f t="shared" si="14"/>
        <v/>
      </c>
      <c r="X10" s="353" t="str">
        <f t="shared" si="15"/>
        <v/>
      </c>
      <c r="Z10" s="286" t="s">
        <v>197</v>
      </c>
      <c r="AA10" s="288">
        <f t="shared" si="0"/>
        <v>1000000</v>
      </c>
      <c r="AB10" s="288">
        <f t="shared" si="4"/>
        <v>10000</v>
      </c>
      <c r="AC10" s="288">
        <f t="shared" si="1"/>
        <v>1000</v>
      </c>
      <c r="AD10" s="288">
        <v>1</v>
      </c>
      <c r="AE10" s="288">
        <f t="shared" si="2"/>
        <v>1000000</v>
      </c>
      <c r="AF10" s="288">
        <f t="shared" si="5"/>
        <v>10000</v>
      </c>
      <c r="AG10" s="288">
        <f t="shared" si="3"/>
        <v>1000</v>
      </c>
      <c r="AH10" s="288">
        <v>1</v>
      </c>
    </row>
    <row r="11" spans="1:34" s="190" customFormat="1" ht="15" customHeight="1">
      <c r="B11" s="198" t="b">
        <f>IF(Pressure_4_R1!D6="",FALSE,TRUE)</f>
        <v>0</v>
      </c>
      <c r="C11" s="199">
        <v>3</v>
      </c>
      <c r="D11" s="205" t="str">
        <f>IF($B11=FALSE,"",표준압력!G39)</f>
        <v/>
      </c>
      <c r="E11" s="200" t="str">
        <f>IF($B11=FALSE,"",표준압력!Q39)</f>
        <v/>
      </c>
      <c r="F11" s="200" t="str">
        <f>IF($B11=FALSE,"",Pressure_4_R1!Q6)</f>
        <v/>
      </c>
      <c r="G11" s="201" t="str">
        <f>IF($B11=FALSE,"",Pressure_4_R1!R6)</f>
        <v/>
      </c>
      <c r="H11" s="201" t="str">
        <f>IF($B11=FALSE,"",Pressure_4_R1!S6)</f>
        <v/>
      </c>
      <c r="I11" s="207" t="b">
        <f t="shared" si="16"/>
        <v>0</v>
      </c>
      <c r="J11" s="202" t="str">
        <f t="shared" si="6"/>
        <v/>
      </c>
      <c r="K11" s="203" t="str">
        <f t="shared" si="7"/>
        <v/>
      </c>
      <c r="L11" s="203" t="str">
        <f t="shared" si="8"/>
        <v/>
      </c>
      <c r="M11" s="193"/>
      <c r="N11" s="204" t="b">
        <f t="shared" si="9"/>
        <v>0</v>
      </c>
      <c r="O11" s="346" t="s">
        <v>379</v>
      </c>
      <c r="P11" s="350">
        <v>3</v>
      </c>
      <c r="Q11" s="348" t="str">
        <f t="shared" ca="1" si="17"/>
        <v/>
      </c>
      <c r="R11" s="204" t="str">
        <f t="shared" ca="1" si="18"/>
        <v/>
      </c>
      <c r="S11" s="204" t="str">
        <f t="shared" ca="1" si="19"/>
        <v/>
      </c>
      <c r="T11" s="352" t="str">
        <f t="shared" si="20"/>
        <v/>
      </c>
      <c r="U11" s="348" t="str">
        <f t="shared" si="21"/>
        <v/>
      </c>
      <c r="V11" s="204" t="str">
        <f t="shared" si="13"/>
        <v/>
      </c>
      <c r="W11" s="204" t="str">
        <f t="shared" si="14"/>
        <v/>
      </c>
      <c r="X11" s="353" t="str">
        <f t="shared" si="15"/>
        <v/>
      </c>
      <c r="Z11" s="286" t="s">
        <v>627</v>
      </c>
      <c r="AA11" s="288">
        <f t="shared" si="0"/>
        <v>100</v>
      </c>
      <c r="AB11" s="288">
        <f t="shared" si="4"/>
        <v>1</v>
      </c>
      <c r="AC11" s="288">
        <f t="shared" si="1"/>
        <v>0.1</v>
      </c>
      <c r="AD11" s="288">
        <v>1E-4</v>
      </c>
      <c r="AE11" s="288">
        <f t="shared" si="2"/>
        <v>100</v>
      </c>
      <c r="AF11" s="288">
        <f t="shared" si="5"/>
        <v>1</v>
      </c>
      <c r="AG11" s="288">
        <f t="shared" si="3"/>
        <v>0.1</v>
      </c>
      <c r="AH11" s="288">
        <v>1E-4</v>
      </c>
    </row>
    <row r="12" spans="1:34" s="190" customFormat="1" ht="15" customHeight="1">
      <c r="B12" s="198" t="b">
        <f>IF(Pressure_4_R1!D7="",FALSE,TRUE)</f>
        <v>0</v>
      </c>
      <c r="C12" s="199">
        <v>4</v>
      </c>
      <c r="D12" s="205" t="str">
        <f>IF($B12=FALSE,"",표준압력!G40)</f>
        <v/>
      </c>
      <c r="E12" s="200" t="str">
        <f>IF($B12=FALSE,"",표준압력!Q40)</f>
        <v/>
      </c>
      <c r="F12" s="200" t="str">
        <f>IF($B12=FALSE,"",Pressure_4_R1!Q7)</f>
        <v/>
      </c>
      <c r="G12" s="201" t="str">
        <f>IF($B12=FALSE,"",Pressure_4_R1!R7)</f>
        <v/>
      </c>
      <c r="H12" s="201" t="str">
        <f>IF($B12=FALSE,"",Pressure_4_R1!S7)</f>
        <v/>
      </c>
      <c r="I12" s="207" t="b">
        <f t="shared" si="16"/>
        <v>0</v>
      </c>
      <c r="J12" s="202" t="str">
        <f t="shared" si="6"/>
        <v/>
      </c>
      <c r="K12" s="203" t="str">
        <f t="shared" si="7"/>
        <v/>
      </c>
      <c r="L12" s="203" t="str">
        <f t="shared" si="8"/>
        <v/>
      </c>
      <c r="M12" s="193"/>
      <c r="N12" s="204" t="b">
        <f t="shared" si="9"/>
        <v>0</v>
      </c>
      <c r="O12" s="346" t="s">
        <v>379</v>
      </c>
      <c r="P12" s="350">
        <v>4</v>
      </c>
      <c r="Q12" s="348" t="str">
        <f t="shared" ca="1" si="17"/>
        <v/>
      </c>
      <c r="R12" s="204" t="str">
        <f t="shared" ca="1" si="18"/>
        <v/>
      </c>
      <c r="S12" s="204" t="str">
        <f t="shared" ca="1" si="19"/>
        <v/>
      </c>
      <c r="T12" s="352" t="str">
        <f t="shared" si="20"/>
        <v/>
      </c>
      <c r="U12" s="348" t="str">
        <f t="shared" si="21"/>
        <v/>
      </c>
      <c r="V12" s="204" t="str">
        <f t="shared" si="13"/>
        <v/>
      </c>
      <c r="W12" s="204" t="str">
        <f t="shared" si="14"/>
        <v/>
      </c>
      <c r="X12" s="353" t="str">
        <f t="shared" si="15"/>
        <v/>
      </c>
      <c r="Z12" s="286" t="s">
        <v>628</v>
      </c>
      <c r="AA12" s="288">
        <f t="shared" si="0"/>
        <v>100000</v>
      </c>
      <c r="AB12" s="288">
        <f t="shared" si="4"/>
        <v>1000</v>
      </c>
      <c r="AC12" s="288">
        <f t="shared" si="1"/>
        <v>100</v>
      </c>
      <c r="AD12" s="288">
        <v>0.1</v>
      </c>
      <c r="AE12" s="288">
        <f t="shared" si="2"/>
        <v>100000</v>
      </c>
      <c r="AF12" s="288">
        <f t="shared" si="5"/>
        <v>1000</v>
      </c>
      <c r="AG12" s="288">
        <f t="shared" si="3"/>
        <v>100</v>
      </c>
      <c r="AH12" s="288">
        <v>0.1</v>
      </c>
    </row>
    <row r="13" spans="1:34" s="190" customFormat="1" ht="15" customHeight="1">
      <c r="B13" s="198" t="b">
        <f>IF(Pressure_4_R1!D8="",FALSE,TRUE)</f>
        <v>0</v>
      </c>
      <c r="C13" s="199">
        <v>5</v>
      </c>
      <c r="D13" s="205" t="str">
        <f>IF($B13=FALSE,"",표준압력!G41)</f>
        <v/>
      </c>
      <c r="E13" s="200" t="str">
        <f>IF($B13=FALSE,"",표준압력!Q41)</f>
        <v/>
      </c>
      <c r="F13" s="200" t="str">
        <f>IF($B13=FALSE,"",Pressure_4_R1!Q8)</f>
        <v/>
      </c>
      <c r="G13" s="201" t="str">
        <f>IF($B13=FALSE,"",Pressure_4_R1!R8)</f>
        <v/>
      </c>
      <c r="H13" s="201" t="str">
        <f>IF($B13=FALSE,"",Pressure_4_R1!S8)</f>
        <v/>
      </c>
      <c r="I13" s="207" t="b">
        <f t="shared" si="16"/>
        <v>0</v>
      </c>
      <c r="J13" s="202" t="str">
        <f t="shared" si="6"/>
        <v/>
      </c>
      <c r="K13" s="203" t="str">
        <f t="shared" si="7"/>
        <v/>
      </c>
      <c r="L13" s="203" t="str">
        <f t="shared" si="8"/>
        <v/>
      </c>
      <c r="M13" s="193"/>
      <c r="N13" s="204" t="b">
        <f t="shared" si="9"/>
        <v>0</v>
      </c>
      <c r="O13" s="346" t="s">
        <v>379</v>
      </c>
      <c r="P13" s="350">
        <v>5</v>
      </c>
      <c r="Q13" s="348" t="str">
        <f t="shared" ca="1" si="17"/>
        <v/>
      </c>
      <c r="R13" s="204" t="str">
        <f t="shared" ca="1" si="18"/>
        <v/>
      </c>
      <c r="S13" s="204" t="str">
        <f t="shared" ca="1" si="19"/>
        <v/>
      </c>
      <c r="T13" s="352" t="str">
        <f t="shared" si="20"/>
        <v/>
      </c>
      <c r="U13" s="348" t="str">
        <f t="shared" si="21"/>
        <v/>
      </c>
      <c r="V13" s="204" t="str">
        <f t="shared" si="13"/>
        <v/>
      </c>
      <c r="W13" s="204" t="str">
        <f t="shared" si="14"/>
        <v/>
      </c>
      <c r="X13" s="353" t="str">
        <f t="shared" si="15"/>
        <v/>
      </c>
      <c r="Z13" s="286" t="s">
        <v>629</v>
      </c>
      <c r="AA13" s="288">
        <f t="shared" si="0"/>
        <v>6894.7569999999996</v>
      </c>
      <c r="AB13" s="288">
        <f t="shared" si="4"/>
        <v>68.947569999999999</v>
      </c>
      <c r="AC13" s="288">
        <f t="shared" si="1"/>
        <v>6.8947569999999994</v>
      </c>
      <c r="AD13" s="288">
        <v>6.8947569999999996E-3</v>
      </c>
      <c r="AE13" s="288">
        <f t="shared" si="2"/>
        <v>6894.7569999999996</v>
      </c>
      <c r="AF13" s="288">
        <f t="shared" si="5"/>
        <v>68.947569999999999</v>
      </c>
      <c r="AG13" s="288">
        <f t="shared" si="3"/>
        <v>6.8947569999999994</v>
      </c>
      <c r="AH13" s="288">
        <v>6.8947569999999996E-3</v>
      </c>
    </row>
    <row r="14" spans="1:34" s="190" customFormat="1" ht="15" customHeight="1">
      <c r="B14" s="198" t="b">
        <f>IF(Pressure_4_R1!D9="",FALSE,TRUE)</f>
        <v>0</v>
      </c>
      <c r="C14" s="199">
        <v>6</v>
      </c>
      <c r="D14" s="205" t="str">
        <f>IF($B14=FALSE,"",표준압력!G42)</f>
        <v/>
      </c>
      <c r="E14" s="200" t="str">
        <f>IF($B14=FALSE,"",표준압력!Q42)</f>
        <v/>
      </c>
      <c r="F14" s="200" t="str">
        <f>IF($B14=FALSE,"",Pressure_4_R1!Q9)</f>
        <v/>
      </c>
      <c r="G14" s="201" t="str">
        <f>IF($B14=FALSE,"",Pressure_4_R1!R9)</f>
        <v/>
      </c>
      <c r="H14" s="201" t="str">
        <f>IF($B14=FALSE,"",Pressure_4_R1!S9)</f>
        <v/>
      </c>
      <c r="I14" s="207" t="b">
        <f t="shared" si="16"/>
        <v>0</v>
      </c>
      <c r="J14" s="202" t="str">
        <f t="shared" si="6"/>
        <v/>
      </c>
      <c r="K14" s="203" t="str">
        <f t="shared" si="7"/>
        <v/>
      </c>
      <c r="L14" s="203" t="str">
        <f t="shared" si="8"/>
        <v/>
      </c>
      <c r="M14" s="193"/>
      <c r="N14" s="204" t="b">
        <f t="shared" si="9"/>
        <v>0</v>
      </c>
      <c r="O14" s="346" t="s">
        <v>379</v>
      </c>
      <c r="P14" s="350">
        <v>6</v>
      </c>
      <c r="Q14" s="348" t="str">
        <f t="shared" ca="1" si="17"/>
        <v/>
      </c>
      <c r="R14" s="204" t="str">
        <f t="shared" ca="1" si="18"/>
        <v/>
      </c>
      <c r="S14" s="204" t="str">
        <f t="shared" ca="1" si="19"/>
        <v/>
      </c>
      <c r="T14" s="352" t="str">
        <f t="shared" si="20"/>
        <v/>
      </c>
      <c r="U14" s="348" t="str">
        <f t="shared" si="21"/>
        <v/>
      </c>
      <c r="V14" s="204" t="str">
        <f t="shared" si="13"/>
        <v/>
      </c>
      <c r="W14" s="204" t="str">
        <f t="shared" si="14"/>
        <v/>
      </c>
      <c r="X14" s="353" t="str">
        <f t="shared" si="15"/>
        <v/>
      </c>
      <c r="Z14" s="286" t="s">
        <v>630</v>
      </c>
      <c r="AA14" s="288">
        <f t="shared" si="0"/>
        <v>98066.5</v>
      </c>
      <c r="AB14" s="288">
        <f t="shared" si="4"/>
        <v>980.66500000000008</v>
      </c>
      <c r="AC14" s="288">
        <f t="shared" si="1"/>
        <v>98.066500000000005</v>
      </c>
      <c r="AD14" s="288">
        <v>9.8066500000000001E-2</v>
      </c>
      <c r="AE14" s="288">
        <f t="shared" si="2"/>
        <v>98066.5</v>
      </c>
      <c r="AF14" s="288">
        <f t="shared" si="5"/>
        <v>980.66500000000008</v>
      </c>
      <c r="AG14" s="288">
        <f t="shared" si="3"/>
        <v>98.066500000000005</v>
      </c>
      <c r="AH14" s="288">
        <v>9.8066500000000001E-2</v>
      </c>
    </row>
    <row r="15" spans="1:34" s="190" customFormat="1" ht="15" customHeight="1">
      <c r="B15" s="198" t="b">
        <f>IF(Pressure_4_R1!D10="",FALSE,TRUE)</f>
        <v>0</v>
      </c>
      <c r="C15" s="199">
        <v>7</v>
      </c>
      <c r="D15" s="205" t="str">
        <f>IF($B15=FALSE,"",표준압력!G43)</f>
        <v/>
      </c>
      <c r="E15" s="200" t="str">
        <f>IF($B15=FALSE,"",표준압력!Q43)</f>
        <v/>
      </c>
      <c r="F15" s="200" t="str">
        <f>IF($B15=FALSE,"",Pressure_4_R1!Q10)</f>
        <v/>
      </c>
      <c r="G15" s="201" t="str">
        <f>IF($B15=FALSE,"",Pressure_4_R1!R10)</f>
        <v/>
      </c>
      <c r="H15" s="201" t="str">
        <f>IF($B15=FALSE,"",Pressure_4_R1!S10)</f>
        <v/>
      </c>
      <c r="I15" s="207" t="b">
        <f t="shared" si="16"/>
        <v>0</v>
      </c>
      <c r="J15" s="202" t="str">
        <f t="shared" si="6"/>
        <v/>
      </c>
      <c r="K15" s="203" t="str">
        <f t="shared" si="7"/>
        <v/>
      </c>
      <c r="L15" s="203" t="str">
        <f t="shared" si="8"/>
        <v/>
      </c>
      <c r="M15" s="193"/>
      <c r="N15" s="204" t="b">
        <f t="shared" si="9"/>
        <v>0</v>
      </c>
      <c r="O15" s="346" t="s">
        <v>379</v>
      </c>
      <c r="P15" s="350">
        <v>7</v>
      </c>
      <c r="Q15" s="348" t="str">
        <f t="shared" ca="1" si="17"/>
        <v/>
      </c>
      <c r="R15" s="204" t="str">
        <f t="shared" ca="1" si="18"/>
        <v/>
      </c>
      <c r="S15" s="204" t="str">
        <f t="shared" ca="1" si="19"/>
        <v/>
      </c>
      <c r="T15" s="352" t="str">
        <f t="shared" si="20"/>
        <v/>
      </c>
      <c r="U15" s="348" t="str">
        <f t="shared" si="21"/>
        <v/>
      </c>
      <c r="V15" s="204" t="str">
        <f t="shared" si="13"/>
        <v/>
      </c>
      <c r="W15" s="204" t="str">
        <f t="shared" si="14"/>
        <v/>
      </c>
      <c r="X15" s="353" t="str">
        <f t="shared" si="15"/>
        <v/>
      </c>
      <c r="Z15" s="286" t="s">
        <v>132</v>
      </c>
      <c r="AA15" s="288">
        <f t="shared" si="0"/>
        <v>9.8066499999999994</v>
      </c>
      <c r="AB15" s="288">
        <f t="shared" si="4"/>
        <v>9.8066500000000001E-2</v>
      </c>
      <c r="AC15" s="288">
        <f t="shared" si="1"/>
        <v>9.8066500000000001E-3</v>
      </c>
      <c r="AD15" s="289">
        <v>9.8066500000000004E-6</v>
      </c>
      <c r="AE15" s="288">
        <f t="shared" si="2"/>
        <v>9.8066499999999994</v>
      </c>
      <c r="AF15" s="288">
        <f t="shared" si="5"/>
        <v>9.8066500000000001E-2</v>
      </c>
      <c r="AG15" s="288">
        <f t="shared" si="3"/>
        <v>9.8066500000000001E-3</v>
      </c>
      <c r="AH15" s="289">
        <v>9.8066500000000004E-6</v>
      </c>
    </row>
    <row r="16" spans="1:34" s="190" customFormat="1" ht="15" customHeight="1">
      <c r="B16" s="198" t="b">
        <f>IF(Pressure_4_R1!D11="",FALSE,TRUE)</f>
        <v>0</v>
      </c>
      <c r="C16" s="199">
        <v>8</v>
      </c>
      <c r="D16" s="205" t="str">
        <f>IF($B16=FALSE,"",표준압력!G44)</f>
        <v/>
      </c>
      <c r="E16" s="200" t="str">
        <f>IF($B16=FALSE,"",표준압력!Q44)</f>
        <v/>
      </c>
      <c r="F16" s="200" t="str">
        <f>IF($B16=FALSE,"",Pressure_4_R1!Q11)</f>
        <v/>
      </c>
      <c r="G16" s="201" t="str">
        <f>IF($B16=FALSE,"",Pressure_4_R1!R11)</f>
        <v/>
      </c>
      <c r="H16" s="201" t="str">
        <f>IF($B16=FALSE,"",Pressure_4_R1!S11)</f>
        <v/>
      </c>
      <c r="I16" s="207" t="b">
        <f t="shared" si="16"/>
        <v>0</v>
      </c>
      <c r="J16" s="202" t="str">
        <f t="shared" si="6"/>
        <v/>
      </c>
      <c r="K16" s="203" t="str">
        <f t="shared" si="7"/>
        <v/>
      </c>
      <c r="L16" s="203" t="str">
        <f t="shared" si="8"/>
        <v/>
      </c>
      <c r="M16" s="193"/>
      <c r="N16" s="204" t="b">
        <f t="shared" si="9"/>
        <v>0</v>
      </c>
      <c r="O16" s="346" t="s">
        <v>379</v>
      </c>
      <c r="P16" s="350">
        <v>8</v>
      </c>
      <c r="Q16" s="348" t="str">
        <f t="shared" ca="1" si="17"/>
        <v/>
      </c>
      <c r="R16" s="204" t="str">
        <f t="shared" ca="1" si="18"/>
        <v/>
      </c>
      <c r="S16" s="204" t="str">
        <f t="shared" ca="1" si="19"/>
        <v/>
      </c>
      <c r="T16" s="352" t="str">
        <f t="shared" si="20"/>
        <v/>
      </c>
      <c r="U16" s="348" t="str">
        <f t="shared" si="21"/>
        <v/>
      </c>
      <c r="V16" s="204" t="str">
        <f t="shared" si="13"/>
        <v/>
      </c>
      <c r="W16" s="204" t="str">
        <f t="shared" si="14"/>
        <v/>
      </c>
      <c r="X16" s="353" t="str">
        <f t="shared" si="15"/>
        <v/>
      </c>
      <c r="Z16" s="286" t="s">
        <v>631</v>
      </c>
      <c r="AA16" s="288">
        <f t="shared" si="0"/>
        <v>3386.3889999999997</v>
      </c>
      <c r="AB16" s="288">
        <f t="shared" si="4"/>
        <v>33.863889999999998</v>
      </c>
      <c r="AC16" s="288">
        <f t="shared" si="1"/>
        <v>3.3863889999999999</v>
      </c>
      <c r="AD16" s="288">
        <v>3.3863890000000001E-3</v>
      </c>
      <c r="AE16" s="288">
        <f t="shared" si="2"/>
        <v>3386.3889999999997</v>
      </c>
      <c r="AF16" s="288">
        <f t="shared" si="5"/>
        <v>33.863889999999998</v>
      </c>
      <c r="AG16" s="288">
        <f t="shared" si="3"/>
        <v>3.3863889999999999</v>
      </c>
      <c r="AH16" s="288">
        <v>3.3863890000000001E-3</v>
      </c>
    </row>
    <row r="17" spans="2:34" s="190" customFormat="1" ht="15" customHeight="1">
      <c r="B17" s="198" t="b">
        <f>IF(Pressure_4_R1!D12="",FALSE,TRUE)</f>
        <v>0</v>
      </c>
      <c r="C17" s="199">
        <v>9</v>
      </c>
      <c r="D17" s="205" t="str">
        <f>IF($B17=FALSE,"",표준압력!G45)</f>
        <v/>
      </c>
      <c r="E17" s="200" t="str">
        <f>IF($B17=FALSE,"",표준압력!Q45)</f>
        <v/>
      </c>
      <c r="F17" s="200" t="str">
        <f>IF($B17=FALSE,"",Pressure_4_R1!Q12)</f>
        <v/>
      </c>
      <c r="G17" s="201" t="str">
        <f>IF($B17=FALSE,"",Pressure_4_R1!R12)</f>
        <v/>
      </c>
      <c r="H17" s="201" t="str">
        <f>IF($B17=FALSE,"",Pressure_4_R1!S12)</f>
        <v/>
      </c>
      <c r="I17" s="207" t="b">
        <f t="shared" si="16"/>
        <v>0</v>
      </c>
      <c r="J17" s="202" t="str">
        <f t="shared" si="6"/>
        <v/>
      </c>
      <c r="K17" s="203" t="str">
        <f t="shared" si="7"/>
        <v/>
      </c>
      <c r="L17" s="203" t="str">
        <f t="shared" si="8"/>
        <v/>
      </c>
      <c r="M17" s="193"/>
      <c r="N17" s="204" t="b">
        <f t="shared" si="9"/>
        <v>0</v>
      </c>
      <c r="O17" s="346" t="s">
        <v>379</v>
      </c>
      <c r="P17" s="350">
        <v>9</v>
      </c>
      <c r="Q17" s="348" t="str">
        <f t="shared" ca="1" si="17"/>
        <v/>
      </c>
      <c r="R17" s="204" t="str">
        <f t="shared" ca="1" si="18"/>
        <v/>
      </c>
      <c r="S17" s="204" t="str">
        <f t="shared" ca="1" si="19"/>
        <v/>
      </c>
      <c r="T17" s="352" t="str">
        <f t="shared" si="20"/>
        <v/>
      </c>
      <c r="U17" s="348" t="str">
        <f t="shared" si="21"/>
        <v/>
      </c>
      <c r="V17" s="204" t="str">
        <f t="shared" si="13"/>
        <v/>
      </c>
      <c r="W17" s="204" t="str">
        <f t="shared" si="14"/>
        <v/>
      </c>
      <c r="X17" s="353" t="str">
        <f t="shared" si="15"/>
        <v/>
      </c>
      <c r="Z17" s="286" t="s">
        <v>632</v>
      </c>
      <c r="AA17" s="288">
        <f t="shared" si="0"/>
        <v>133.32240000000002</v>
      </c>
      <c r="AB17" s="288">
        <f t="shared" si="4"/>
        <v>1.333224</v>
      </c>
      <c r="AC17" s="288">
        <f t="shared" si="1"/>
        <v>0.13332240000000001</v>
      </c>
      <c r="AD17" s="288">
        <v>1.3332240000000001E-4</v>
      </c>
      <c r="AE17" s="288">
        <f t="shared" si="2"/>
        <v>133.32240000000002</v>
      </c>
      <c r="AF17" s="288">
        <f t="shared" si="5"/>
        <v>1.333224</v>
      </c>
      <c r="AG17" s="288">
        <f t="shared" si="3"/>
        <v>0.13332240000000001</v>
      </c>
      <c r="AH17" s="288">
        <v>1.3332240000000001E-4</v>
      </c>
    </row>
    <row r="18" spans="2:34" s="190" customFormat="1" ht="15" customHeight="1">
      <c r="B18" s="198" t="b">
        <f>IF(Pressure_4_R1!D13="",FALSE,TRUE)</f>
        <v>0</v>
      </c>
      <c r="C18" s="199">
        <v>10</v>
      </c>
      <c r="D18" s="205" t="str">
        <f>IF($B18=FALSE,"",표준압력!G46)</f>
        <v/>
      </c>
      <c r="E18" s="200" t="str">
        <f>IF($B18=FALSE,"",표준압력!Q46)</f>
        <v/>
      </c>
      <c r="F18" s="200" t="str">
        <f>IF($B18=FALSE,"",Pressure_4_R1!Q13)</f>
        <v/>
      </c>
      <c r="G18" s="201" t="str">
        <f>IF($B18=FALSE,"",Pressure_4_R1!R13)</f>
        <v/>
      </c>
      <c r="H18" s="201" t="str">
        <f>IF($B18=FALSE,"",Pressure_4_R1!S13)</f>
        <v/>
      </c>
      <c r="I18" s="207" t="b">
        <f t="shared" si="16"/>
        <v>0</v>
      </c>
      <c r="J18" s="202" t="str">
        <f t="shared" si="6"/>
        <v/>
      </c>
      <c r="K18" s="203" t="str">
        <f t="shared" si="7"/>
        <v/>
      </c>
      <c r="L18" s="203" t="str">
        <f t="shared" si="8"/>
        <v/>
      </c>
      <c r="M18" s="193"/>
      <c r="N18" s="204" t="b">
        <f t="shared" si="9"/>
        <v>0</v>
      </c>
      <c r="O18" s="346" t="s">
        <v>379</v>
      </c>
      <c r="P18" s="350">
        <v>10</v>
      </c>
      <c r="Q18" s="348" t="str">
        <f t="shared" ca="1" si="17"/>
        <v/>
      </c>
      <c r="R18" s="204" t="str">
        <f t="shared" ca="1" si="18"/>
        <v/>
      </c>
      <c r="S18" s="204" t="str">
        <f t="shared" ca="1" si="19"/>
        <v/>
      </c>
      <c r="T18" s="352" t="str">
        <f t="shared" si="20"/>
        <v/>
      </c>
      <c r="U18" s="348" t="str">
        <f t="shared" si="21"/>
        <v/>
      </c>
      <c r="V18" s="204" t="str">
        <f t="shared" si="13"/>
        <v/>
      </c>
      <c r="W18" s="204" t="str">
        <f t="shared" si="14"/>
        <v/>
      </c>
      <c r="X18" s="353" t="str">
        <f t="shared" si="15"/>
        <v/>
      </c>
      <c r="Z18" s="286" t="s">
        <v>633</v>
      </c>
      <c r="AA18" s="288">
        <f t="shared" si="0"/>
        <v>1333.2239999999999</v>
      </c>
      <c r="AB18" s="288">
        <f t="shared" si="4"/>
        <v>13.332239999999999</v>
      </c>
      <c r="AC18" s="288">
        <f t="shared" si="1"/>
        <v>1.333224</v>
      </c>
      <c r="AD18" s="288">
        <v>1.333224E-3</v>
      </c>
      <c r="AE18" s="288">
        <f t="shared" si="2"/>
        <v>1333.2239999999999</v>
      </c>
      <c r="AF18" s="288">
        <f t="shared" si="5"/>
        <v>13.332239999999999</v>
      </c>
      <c r="AG18" s="288">
        <f t="shared" si="3"/>
        <v>1.333224</v>
      </c>
      <c r="AH18" s="288">
        <v>1.333224E-3</v>
      </c>
    </row>
    <row r="19" spans="2:34" s="190" customFormat="1" ht="15" customHeight="1">
      <c r="B19" s="198" t="b">
        <f>IF(Pressure_4_R1!D14="",FALSE,TRUE)</f>
        <v>0</v>
      </c>
      <c r="C19" s="199">
        <v>11</v>
      </c>
      <c r="D19" s="205" t="str">
        <f>IF($B19=FALSE,"",표준압력!G47)</f>
        <v/>
      </c>
      <c r="E19" s="200" t="str">
        <f>IF($B19=FALSE,"",표준압력!Q47)</f>
        <v/>
      </c>
      <c r="F19" s="200" t="str">
        <f>IF($B19=FALSE,"",Pressure_4_R1!Q14)</f>
        <v/>
      </c>
      <c r="G19" s="201" t="str">
        <f>IF($B19=FALSE,"",Pressure_4_R1!R14)</f>
        <v/>
      </c>
      <c r="H19" s="201" t="str">
        <f>IF($B19=FALSE,"",Pressure_4_R1!S14)</f>
        <v/>
      </c>
      <c r="I19" s="207" t="b">
        <f t="shared" si="16"/>
        <v>0</v>
      </c>
      <c r="J19" s="202" t="str">
        <f t="shared" si="6"/>
        <v/>
      </c>
      <c r="K19" s="203" t="str">
        <f t="shared" si="7"/>
        <v/>
      </c>
      <c r="L19" s="203" t="str">
        <f t="shared" si="8"/>
        <v/>
      </c>
      <c r="M19" s="193"/>
      <c r="N19" s="204" t="b">
        <f t="shared" si="9"/>
        <v>0</v>
      </c>
      <c r="O19" s="346" t="s">
        <v>379</v>
      </c>
      <c r="P19" s="350">
        <v>11</v>
      </c>
      <c r="Q19" s="348" t="str">
        <f t="shared" ca="1" si="17"/>
        <v/>
      </c>
      <c r="R19" s="204" t="str">
        <f t="shared" ca="1" si="18"/>
        <v/>
      </c>
      <c r="S19" s="204" t="str">
        <f t="shared" ca="1" si="19"/>
        <v/>
      </c>
      <c r="T19" s="352" t="str">
        <f t="shared" si="20"/>
        <v/>
      </c>
      <c r="U19" s="348" t="str">
        <f t="shared" si="21"/>
        <v/>
      </c>
      <c r="V19" s="204" t="str">
        <f t="shared" si="13"/>
        <v/>
      </c>
      <c r="W19" s="204" t="str">
        <f t="shared" si="14"/>
        <v/>
      </c>
      <c r="X19" s="353" t="str">
        <f t="shared" si="15"/>
        <v/>
      </c>
      <c r="Z19" s="286" t="s">
        <v>634</v>
      </c>
      <c r="AA19" s="288">
        <f t="shared" si="0"/>
        <v>249.0889</v>
      </c>
      <c r="AB19" s="288">
        <f t="shared" si="4"/>
        <v>2.4908890000000001</v>
      </c>
      <c r="AC19" s="288">
        <f t="shared" si="1"/>
        <v>0.2490889</v>
      </c>
      <c r="AD19" s="288">
        <v>2.4908889999999999E-4</v>
      </c>
      <c r="AE19" s="288">
        <f t="shared" si="2"/>
        <v>249.0889</v>
      </c>
      <c r="AF19" s="288">
        <f t="shared" si="5"/>
        <v>2.4908890000000001</v>
      </c>
      <c r="AG19" s="288">
        <f t="shared" si="3"/>
        <v>0.2490889</v>
      </c>
      <c r="AH19" s="288">
        <v>2.4908889999999999E-4</v>
      </c>
    </row>
    <row r="20" spans="2:34" s="190" customFormat="1" ht="15" customHeight="1">
      <c r="B20" s="198" t="b">
        <f>IF(Pressure_4_R1!D15="",FALSE,TRUE)</f>
        <v>0</v>
      </c>
      <c r="C20" s="199">
        <v>12</v>
      </c>
      <c r="D20" s="205" t="str">
        <f>IF($B20=FALSE,"",표준압력!G48)</f>
        <v/>
      </c>
      <c r="E20" s="200" t="str">
        <f>IF($B20=FALSE,"",표준압력!Q48)</f>
        <v/>
      </c>
      <c r="F20" s="200" t="str">
        <f>IF($B20=FALSE,"",Pressure_4_R1!Q15)</f>
        <v/>
      </c>
      <c r="G20" s="201" t="str">
        <f>IF($B20=FALSE,"",Pressure_4_R1!R15)</f>
        <v/>
      </c>
      <c r="H20" s="201" t="str">
        <f>IF($B20=FALSE,"",Pressure_4_R1!S15)</f>
        <v/>
      </c>
      <c r="I20" s="207" t="b">
        <f t="shared" si="16"/>
        <v>0</v>
      </c>
      <c r="J20" s="202" t="str">
        <f t="shared" si="6"/>
        <v/>
      </c>
      <c r="K20" s="203" t="str">
        <f t="shared" si="7"/>
        <v/>
      </c>
      <c r="L20" s="203" t="str">
        <f t="shared" si="8"/>
        <v/>
      </c>
      <c r="M20" s="193"/>
      <c r="N20" s="204" t="b">
        <f t="shared" si="9"/>
        <v>0</v>
      </c>
      <c r="O20" s="346" t="s">
        <v>379</v>
      </c>
      <c r="P20" s="350">
        <v>12</v>
      </c>
      <c r="Q20" s="348" t="str">
        <f t="shared" ca="1" si="17"/>
        <v/>
      </c>
      <c r="R20" s="204" t="str">
        <f t="shared" ca="1" si="18"/>
        <v/>
      </c>
      <c r="S20" s="204" t="str">
        <f t="shared" ca="1" si="19"/>
        <v/>
      </c>
      <c r="T20" s="352" t="str">
        <f t="shared" si="20"/>
        <v/>
      </c>
      <c r="U20" s="348" t="str">
        <f t="shared" si="21"/>
        <v/>
      </c>
      <c r="V20" s="204" t="str">
        <f t="shared" si="13"/>
        <v/>
      </c>
      <c r="W20" s="204" t="str">
        <f t="shared" si="14"/>
        <v/>
      </c>
      <c r="X20" s="353" t="str">
        <f t="shared" si="15"/>
        <v/>
      </c>
      <c r="Z20" s="286" t="s">
        <v>635</v>
      </c>
      <c r="AA20" s="288">
        <f t="shared" si="0"/>
        <v>9.8066499999999994</v>
      </c>
      <c r="AB20" s="288">
        <f t="shared" si="4"/>
        <v>9.8066500000000001E-2</v>
      </c>
      <c r="AC20" s="288">
        <f t="shared" si="1"/>
        <v>9.8066500000000001E-3</v>
      </c>
      <c r="AD20" s="288">
        <v>9.8066500000000004E-6</v>
      </c>
      <c r="AE20" s="288">
        <f t="shared" si="2"/>
        <v>9.8066499999999994</v>
      </c>
      <c r="AF20" s="288">
        <f t="shared" si="5"/>
        <v>9.8066500000000001E-2</v>
      </c>
      <c r="AG20" s="288">
        <f t="shared" si="3"/>
        <v>9.8066500000000001E-3</v>
      </c>
      <c r="AH20" s="288">
        <v>9.8066500000000004E-6</v>
      </c>
    </row>
    <row r="21" spans="2:34" s="190" customFormat="1" ht="15" customHeight="1">
      <c r="B21" s="198" t="b">
        <f>IF(Pressure_4_R1!D16="",FALSE,TRUE)</f>
        <v>0</v>
      </c>
      <c r="C21" s="199">
        <v>13</v>
      </c>
      <c r="D21" s="205" t="str">
        <f>IF($B21=FALSE,"",표준압력!G49)</f>
        <v/>
      </c>
      <c r="E21" s="200" t="str">
        <f>IF($B21=FALSE,"",표준압력!Q49)</f>
        <v/>
      </c>
      <c r="F21" s="200" t="str">
        <f>IF($B21=FALSE,"",Pressure_4_R1!Q16)</f>
        <v/>
      </c>
      <c r="G21" s="201" t="str">
        <f>IF($B21=FALSE,"",Pressure_4_R1!R16)</f>
        <v/>
      </c>
      <c r="H21" s="201" t="str">
        <f>IF($B21=FALSE,"",Pressure_4_R1!S16)</f>
        <v/>
      </c>
      <c r="I21" s="207" t="b">
        <f t="shared" si="16"/>
        <v>0</v>
      </c>
      <c r="J21" s="202" t="str">
        <f t="shared" si="6"/>
        <v/>
      </c>
      <c r="K21" s="203" t="str">
        <f t="shared" si="7"/>
        <v/>
      </c>
      <c r="L21" s="203" t="str">
        <f t="shared" si="8"/>
        <v/>
      </c>
      <c r="M21" s="193"/>
      <c r="N21" s="204" t="b">
        <f t="shared" si="9"/>
        <v>0</v>
      </c>
      <c r="O21" s="346" t="s">
        <v>379</v>
      </c>
      <c r="P21" s="350">
        <v>13</v>
      </c>
      <c r="Q21" s="348" t="str">
        <f t="shared" ca="1" si="17"/>
        <v/>
      </c>
      <c r="R21" s="204" t="str">
        <f t="shared" ca="1" si="18"/>
        <v/>
      </c>
      <c r="S21" s="204" t="str">
        <f t="shared" ca="1" si="19"/>
        <v/>
      </c>
      <c r="T21" s="352" t="str">
        <f t="shared" si="20"/>
        <v/>
      </c>
      <c r="U21" s="348" t="str">
        <f t="shared" si="21"/>
        <v/>
      </c>
      <c r="V21" s="204" t="str">
        <f t="shared" si="13"/>
        <v/>
      </c>
      <c r="W21" s="204" t="str">
        <f t="shared" si="14"/>
        <v/>
      </c>
      <c r="X21" s="353" t="str">
        <f t="shared" si="15"/>
        <v/>
      </c>
      <c r="Z21" s="286" t="s">
        <v>636</v>
      </c>
      <c r="AA21" s="288">
        <f t="shared" si="0"/>
        <v>98.066500000000005</v>
      </c>
      <c r="AB21" s="288">
        <f t="shared" si="4"/>
        <v>0.98066500000000001</v>
      </c>
      <c r="AC21" s="288">
        <f t="shared" si="1"/>
        <v>9.8066500000000001E-2</v>
      </c>
      <c r="AD21" s="289">
        <v>9.80665E-5</v>
      </c>
      <c r="AE21" s="288">
        <f t="shared" si="2"/>
        <v>98.066500000000005</v>
      </c>
      <c r="AF21" s="288">
        <f t="shared" si="5"/>
        <v>0.98066500000000001</v>
      </c>
      <c r="AG21" s="288">
        <f t="shared" si="3"/>
        <v>9.8066500000000001E-2</v>
      </c>
      <c r="AH21" s="289">
        <v>9.80665E-5</v>
      </c>
    </row>
    <row r="22" spans="2:34" s="190" customFormat="1" ht="15" customHeight="1">
      <c r="B22" s="198" t="b">
        <f>IF(Pressure_4_R1!D17="",FALSE,TRUE)</f>
        <v>0</v>
      </c>
      <c r="C22" s="199">
        <v>14</v>
      </c>
      <c r="D22" s="205" t="str">
        <f>IF($B22=FALSE,"",표준압력!G50)</f>
        <v/>
      </c>
      <c r="E22" s="200" t="str">
        <f>IF($B22=FALSE,"",표준압력!Q50)</f>
        <v/>
      </c>
      <c r="F22" s="200" t="str">
        <f>IF($B22=FALSE,"",Pressure_4_R1!Q17)</f>
        <v/>
      </c>
      <c r="G22" s="201" t="str">
        <f>IF($B22=FALSE,"",Pressure_4_R1!R17)</f>
        <v/>
      </c>
      <c r="H22" s="201" t="str">
        <f>IF($B22=FALSE,"",Pressure_4_R1!S17)</f>
        <v/>
      </c>
      <c r="I22" s="207" t="b">
        <f t="shared" si="16"/>
        <v>0</v>
      </c>
      <c r="J22" s="202" t="str">
        <f t="shared" si="6"/>
        <v/>
      </c>
      <c r="K22" s="203" t="str">
        <f t="shared" si="7"/>
        <v/>
      </c>
      <c r="L22" s="203" t="str">
        <f t="shared" si="8"/>
        <v/>
      </c>
      <c r="M22" s="193"/>
      <c r="N22" s="204" t="b">
        <f t="shared" si="9"/>
        <v>0</v>
      </c>
      <c r="O22" s="346" t="s">
        <v>379</v>
      </c>
      <c r="P22" s="350">
        <v>14</v>
      </c>
      <c r="Q22" s="348" t="str">
        <f t="shared" ca="1" si="17"/>
        <v/>
      </c>
      <c r="R22" s="204" t="str">
        <f t="shared" ca="1" si="18"/>
        <v/>
      </c>
      <c r="S22" s="204" t="str">
        <f t="shared" ca="1" si="19"/>
        <v/>
      </c>
      <c r="T22" s="352" t="str">
        <f t="shared" si="20"/>
        <v/>
      </c>
      <c r="U22" s="348" t="str">
        <f t="shared" si="21"/>
        <v/>
      </c>
      <c r="V22" s="204" t="str">
        <f t="shared" si="13"/>
        <v/>
      </c>
      <c r="W22" s="204" t="str">
        <f t="shared" si="14"/>
        <v/>
      </c>
      <c r="X22" s="353" t="str">
        <f t="shared" si="15"/>
        <v/>
      </c>
      <c r="Z22" s="286" t="s">
        <v>637</v>
      </c>
      <c r="AA22" s="288">
        <v>10000</v>
      </c>
      <c r="AB22" s="288">
        <f t="shared" si="4"/>
        <v>100</v>
      </c>
      <c r="AC22" s="288">
        <v>10</v>
      </c>
      <c r="AD22" s="289">
        <v>0.01</v>
      </c>
      <c r="AE22" s="288">
        <v>10000</v>
      </c>
      <c r="AF22" s="288">
        <f t="shared" si="5"/>
        <v>100</v>
      </c>
      <c r="AG22" s="288">
        <v>10</v>
      </c>
      <c r="AH22" s="289">
        <v>0.01</v>
      </c>
    </row>
    <row r="23" spans="2:34" s="190" customFormat="1" ht="15" customHeight="1">
      <c r="B23" s="198" t="b">
        <f>IF(Pressure_4_R1!D18="",FALSE,TRUE)</f>
        <v>0</v>
      </c>
      <c r="C23" s="199">
        <v>15</v>
      </c>
      <c r="D23" s="205" t="str">
        <f>IF($B23=FALSE,"",표준압력!G51)</f>
        <v/>
      </c>
      <c r="E23" s="200" t="str">
        <f>IF($B23=FALSE,"",표준압력!Q51)</f>
        <v/>
      </c>
      <c r="F23" s="200" t="str">
        <f>IF($B23=FALSE,"",Pressure_4_R1!Q18)</f>
        <v/>
      </c>
      <c r="G23" s="201" t="str">
        <f>IF($B23=FALSE,"",Pressure_4_R1!R18)</f>
        <v/>
      </c>
      <c r="H23" s="201" t="str">
        <f>IF($B23=FALSE,"",Pressure_4_R1!S18)</f>
        <v/>
      </c>
      <c r="I23" s="207" t="b">
        <f t="shared" si="16"/>
        <v>0</v>
      </c>
      <c r="J23" s="202" t="str">
        <f t="shared" si="6"/>
        <v/>
      </c>
      <c r="K23" s="203" t="str">
        <f t="shared" si="7"/>
        <v/>
      </c>
      <c r="L23" s="203" t="str">
        <f t="shared" si="8"/>
        <v/>
      </c>
      <c r="M23" s="193"/>
      <c r="N23" s="204" t="b">
        <f t="shared" si="9"/>
        <v>0</v>
      </c>
      <c r="O23" s="346" t="s">
        <v>379</v>
      </c>
      <c r="P23" s="350">
        <v>15</v>
      </c>
      <c r="Q23" s="348" t="str">
        <f t="shared" ca="1" si="17"/>
        <v/>
      </c>
      <c r="R23" s="204" t="str">
        <f t="shared" ca="1" si="18"/>
        <v/>
      </c>
      <c r="S23" s="204" t="str">
        <f t="shared" ca="1" si="19"/>
        <v/>
      </c>
      <c r="T23" s="352" t="str">
        <f t="shared" si="20"/>
        <v/>
      </c>
      <c r="U23" s="348" t="str">
        <f t="shared" si="21"/>
        <v/>
      </c>
      <c r="V23" s="204" t="str">
        <f t="shared" si="13"/>
        <v/>
      </c>
      <c r="W23" s="204" t="str">
        <f t="shared" si="14"/>
        <v/>
      </c>
      <c r="X23" s="353" t="str">
        <f t="shared" si="15"/>
        <v/>
      </c>
      <c r="Z23" s="286" t="s">
        <v>638</v>
      </c>
      <c r="AA23" s="288">
        <f t="shared" ref="AA23:AA30" si="22">AC23*1000</f>
        <v>1</v>
      </c>
      <c r="AB23" s="288">
        <f t="shared" si="4"/>
        <v>0.01</v>
      </c>
      <c r="AC23" s="288">
        <f t="shared" ref="AC23:AC30" si="23">AD23*1000</f>
        <v>1E-3</v>
      </c>
      <c r="AD23" s="288">
        <v>9.9999999999999995E-7</v>
      </c>
      <c r="AE23" s="288">
        <f t="shared" ref="AE23:AE30" si="24">AG23*1000</f>
        <v>1</v>
      </c>
      <c r="AF23" s="288">
        <f t="shared" si="5"/>
        <v>0.01</v>
      </c>
      <c r="AG23" s="288">
        <f t="shared" ref="AG23:AG30" si="25">AH23*1000</f>
        <v>1E-3</v>
      </c>
      <c r="AH23" s="288">
        <v>9.9999999999999995E-7</v>
      </c>
    </row>
    <row r="24" spans="2:34" s="190" customFormat="1" ht="15" customHeight="1">
      <c r="B24" s="198" t="b">
        <f>IF(Pressure_4_R1!D19="",FALSE,TRUE)</f>
        <v>0</v>
      </c>
      <c r="C24" s="199">
        <v>16</v>
      </c>
      <c r="D24" s="205" t="str">
        <f>IF($B24=FALSE,"",표준압력!G52)</f>
        <v/>
      </c>
      <c r="E24" s="200" t="str">
        <f>IF($B24=FALSE,"",표준압력!Q52)</f>
        <v/>
      </c>
      <c r="F24" s="200" t="str">
        <f>IF($B24=FALSE,"",Pressure_4_R1!Q19)</f>
        <v/>
      </c>
      <c r="G24" s="201" t="str">
        <f>IF($B24=FALSE,"",Pressure_4_R1!R19)</f>
        <v/>
      </c>
      <c r="H24" s="201" t="str">
        <f>IF($B24=FALSE,"",Pressure_4_R1!S19)</f>
        <v/>
      </c>
      <c r="I24" s="207" t="b">
        <f t="shared" si="16"/>
        <v>0</v>
      </c>
      <c r="J24" s="202" t="str">
        <f t="shared" si="6"/>
        <v/>
      </c>
      <c r="K24" s="203" t="str">
        <f t="shared" si="7"/>
        <v/>
      </c>
      <c r="L24" s="203" t="str">
        <f t="shared" si="8"/>
        <v/>
      </c>
      <c r="M24" s="193"/>
      <c r="N24" s="204" t="b">
        <f t="shared" si="9"/>
        <v>0</v>
      </c>
      <c r="O24" s="347" t="s">
        <v>360</v>
      </c>
      <c r="P24" s="351">
        <v>1</v>
      </c>
      <c r="Q24" s="348" t="str">
        <f t="shared" ca="1" si="17"/>
        <v/>
      </c>
      <c r="R24" s="204" t="str">
        <f t="shared" ca="1" si="18"/>
        <v/>
      </c>
      <c r="S24" s="204" t="str">
        <f t="shared" ca="1" si="19"/>
        <v/>
      </c>
      <c r="T24" s="352" t="str">
        <f t="shared" si="20"/>
        <v/>
      </c>
      <c r="U24" s="349" t="str">
        <f>IF($N24=FALSE,"",Q24-Q$24)</f>
        <v/>
      </c>
      <c r="V24" s="345" t="str">
        <f t="shared" ref="V24:V38" si="26">IF($N24=FALSE,"",R24-R$24)</f>
        <v/>
      </c>
      <c r="W24" s="345" t="str">
        <f t="shared" ref="W24:W38" si="27">IF($N24=FALSE,"",S24-S$24)</f>
        <v/>
      </c>
      <c r="X24" s="353" t="str">
        <f t="shared" si="15"/>
        <v/>
      </c>
      <c r="Z24" s="286" t="s">
        <v>639</v>
      </c>
      <c r="AA24" s="288">
        <f t="shared" si="22"/>
        <v>100</v>
      </c>
      <c r="AB24" s="288">
        <f t="shared" si="4"/>
        <v>1</v>
      </c>
      <c r="AC24" s="288">
        <f t="shared" si="23"/>
        <v>0.1</v>
      </c>
      <c r="AD24" s="288">
        <v>1E-4</v>
      </c>
      <c r="AE24" s="288">
        <f t="shared" si="24"/>
        <v>100</v>
      </c>
      <c r="AF24" s="288">
        <f t="shared" si="5"/>
        <v>1</v>
      </c>
      <c r="AG24" s="288">
        <f t="shared" si="25"/>
        <v>0.1</v>
      </c>
      <c r="AH24" s="288">
        <v>1E-4</v>
      </c>
    </row>
    <row r="25" spans="2:34" s="190" customFormat="1" ht="15" customHeight="1">
      <c r="B25" s="198" t="b">
        <f>IF(Pressure_4_R1!D20="",FALSE,TRUE)</f>
        <v>0</v>
      </c>
      <c r="C25" s="199">
        <v>17</v>
      </c>
      <c r="D25" s="205" t="str">
        <f>IF($B25=FALSE,"",표준압력!G53)</f>
        <v/>
      </c>
      <c r="E25" s="200" t="str">
        <f>IF($B25=FALSE,"",표준압력!Q53)</f>
        <v/>
      </c>
      <c r="F25" s="200" t="str">
        <f>IF($B25=FALSE,"",Pressure_4_R1!Q20)</f>
        <v/>
      </c>
      <c r="G25" s="201" t="str">
        <f>IF($B25=FALSE,"",Pressure_4_R1!R20)</f>
        <v/>
      </c>
      <c r="H25" s="201" t="str">
        <f>IF($B25=FALSE,"",Pressure_4_R1!S20)</f>
        <v/>
      </c>
      <c r="I25" s="207" t="b">
        <f t="shared" si="16"/>
        <v>0</v>
      </c>
      <c r="J25" s="202" t="str">
        <f t="shared" si="6"/>
        <v/>
      </c>
      <c r="K25" s="203" t="str">
        <f t="shared" si="7"/>
        <v/>
      </c>
      <c r="L25" s="203" t="str">
        <f t="shared" si="8"/>
        <v/>
      </c>
      <c r="M25" s="193"/>
      <c r="N25" s="204" t="b">
        <f t="shared" si="9"/>
        <v>0</v>
      </c>
      <c r="O25" s="347" t="s">
        <v>360</v>
      </c>
      <c r="P25" s="351">
        <v>2</v>
      </c>
      <c r="Q25" s="348" t="str">
        <f t="shared" ca="1" si="17"/>
        <v/>
      </c>
      <c r="R25" s="204" t="str">
        <f t="shared" ca="1" si="18"/>
        <v/>
      </c>
      <c r="S25" s="204" t="str">
        <f t="shared" ca="1" si="19"/>
        <v/>
      </c>
      <c r="T25" s="352" t="str">
        <f t="shared" si="20"/>
        <v/>
      </c>
      <c r="U25" s="349" t="str">
        <f t="shared" ref="U25:U38" si="28">IF($N25=FALSE,"",Q25-Q$24)</f>
        <v/>
      </c>
      <c r="V25" s="345" t="str">
        <f t="shared" si="26"/>
        <v/>
      </c>
      <c r="W25" s="345" t="str">
        <f t="shared" si="27"/>
        <v/>
      </c>
      <c r="X25" s="353" t="str">
        <f t="shared" si="15"/>
        <v/>
      </c>
      <c r="Z25" s="286" t="s">
        <v>640</v>
      </c>
      <c r="AA25" s="288">
        <f t="shared" si="22"/>
        <v>1000</v>
      </c>
      <c r="AB25" s="288">
        <f t="shared" si="4"/>
        <v>10</v>
      </c>
      <c r="AC25" s="288">
        <f t="shared" si="23"/>
        <v>1</v>
      </c>
      <c r="AD25" s="288">
        <v>1E-3</v>
      </c>
      <c r="AE25" s="288">
        <f t="shared" si="24"/>
        <v>1000</v>
      </c>
      <c r="AF25" s="288">
        <f t="shared" si="5"/>
        <v>10</v>
      </c>
      <c r="AG25" s="288">
        <f t="shared" si="25"/>
        <v>1</v>
      </c>
      <c r="AH25" s="288">
        <v>1E-3</v>
      </c>
    </row>
    <row r="26" spans="2:34" s="190" customFormat="1" ht="15" customHeight="1">
      <c r="B26" s="198" t="b">
        <f>IF(Pressure_4_R1!D21="",FALSE,TRUE)</f>
        <v>0</v>
      </c>
      <c r="C26" s="199">
        <v>18</v>
      </c>
      <c r="D26" s="205" t="str">
        <f>IF($B26=FALSE,"",표준압력!G54)</f>
        <v/>
      </c>
      <c r="E26" s="200" t="str">
        <f>IF($B26=FALSE,"",표준압력!Q54)</f>
        <v/>
      </c>
      <c r="F26" s="200" t="str">
        <f>IF($B26=FALSE,"",Pressure_4_R1!Q21)</f>
        <v/>
      </c>
      <c r="G26" s="201" t="str">
        <f>IF($B26=FALSE,"",Pressure_4_R1!R21)</f>
        <v/>
      </c>
      <c r="H26" s="201" t="str">
        <f>IF($B26=FALSE,"",Pressure_4_R1!S21)</f>
        <v/>
      </c>
      <c r="I26" s="207" t="b">
        <f t="shared" si="16"/>
        <v>0</v>
      </c>
      <c r="J26" s="202" t="str">
        <f t="shared" si="6"/>
        <v/>
      </c>
      <c r="K26" s="203" t="str">
        <f t="shared" si="7"/>
        <v/>
      </c>
      <c r="L26" s="203" t="str">
        <f t="shared" si="8"/>
        <v/>
      </c>
      <c r="M26" s="193"/>
      <c r="N26" s="204" t="b">
        <f t="shared" si="9"/>
        <v>0</v>
      </c>
      <c r="O26" s="347" t="s">
        <v>360</v>
      </c>
      <c r="P26" s="351">
        <v>3</v>
      </c>
      <c r="Q26" s="348" t="str">
        <f t="shared" ca="1" si="17"/>
        <v/>
      </c>
      <c r="R26" s="204" t="str">
        <f t="shared" ca="1" si="18"/>
        <v/>
      </c>
      <c r="S26" s="204" t="str">
        <f t="shared" ca="1" si="19"/>
        <v/>
      </c>
      <c r="T26" s="352" t="str">
        <f t="shared" si="20"/>
        <v/>
      </c>
      <c r="U26" s="349" t="str">
        <f t="shared" si="28"/>
        <v/>
      </c>
      <c r="V26" s="345" t="str">
        <f t="shared" si="26"/>
        <v/>
      </c>
      <c r="W26" s="345" t="str">
        <f t="shared" si="27"/>
        <v/>
      </c>
      <c r="X26" s="353" t="str">
        <f t="shared" si="15"/>
        <v/>
      </c>
      <c r="Z26" s="286" t="s">
        <v>641</v>
      </c>
      <c r="AA26" s="288">
        <f t="shared" si="22"/>
        <v>1000000</v>
      </c>
      <c r="AB26" s="288">
        <f t="shared" si="4"/>
        <v>10000</v>
      </c>
      <c r="AC26" s="288">
        <f t="shared" si="23"/>
        <v>1000</v>
      </c>
      <c r="AD26" s="288">
        <v>1</v>
      </c>
      <c r="AE26" s="288">
        <f t="shared" si="24"/>
        <v>1000000</v>
      </c>
      <c r="AF26" s="288">
        <f t="shared" si="5"/>
        <v>10000</v>
      </c>
      <c r="AG26" s="288">
        <f t="shared" si="25"/>
        <v>1000</v>
      </c>
      <c r="AH26" s="288">
        <v>1</v>
      </c>
    </row>
    <row r="27" spans="2:34" s="190" customFormat="1" ht="15" customHeight="1">
      <c r="B27" s="198" t="b">
        <f>IF(Pressure_4_R1!D22="",FALSE,TRUE)</f>
        <v>0</v>
      </c>
      <c r="C27" s="199">
        <v>19</v>
      </c>
      <c r="D27" s="205" t="str">
        <f>IF($B27=FALSE,"",표준압력!G55)</f>
        <v/>
      </c>
      <c r="E27" s="200" t="str">
        <f>IF($B27=FALSE,"",표준압력!Q55)</f>
        <v/>
      </c>
      <c r="F27" s="200" t="str">
        <f>IF($B27=FALSE,"",Pressure_4_R1!Q22)</f>
        <v/>
      </c>
      <c r="G27" s="201" t="str">
        <f>IF($B27=FALSE,"",Pressure_4_R1!R22)</f>
        <v/>
      </c>
      <c r="H27" s="201" t="str">
        <f>IF($B27=FALSE,"",Pressure_4_R1!S22)</f>
        <v/>
      </c>
      <c r="I27" s="207" t="b">
        <f t="shared" si="16"/>
        <v>0</v>
      </c>
      <c r="J27" s="202" t="str">
        <f t="shared" si="6"/>
        <v/>
      </c>
      <c r="K27" s="203" t="str">
        <f t="shared" si="7"/>
        <v/>
      </c>
      <c r="L27" s="203" t="str">
        <f t="shared" si="8"/>
        <v/>
      </c>
      <c r="M27" s="193"/>
      <c r="N27" s="204" t="b">
        <f t="shared" si="9"/>
        <v>0</v>
      </c>
      <c r="O27" s="347" t="s">
        <v>360</v>
      </c>
      <c r="P27" s="351">
        <v>4</v>
      </c>
      <c r="Q27" s="348" t="str">
        <f t="shared" ca="1" si="17"/>
        <v/>
      </c>
      <c r="R27" s="204" t="str">
        <f t="shared" ca="1" si="18"/>
        <v/>
      </c>
      <c r="S27" s="204" t="str">
        <f t="shared" ca="1" si="19"/>
        <v/>
      </c>
      <c r="T27" s="352" t="str">
        <f t="shared" si="20"/>
        <v/>
      </c>
      <c r="U27" s="349" t="str">
        <f t="shared" si="28"/>
        <v/>
      </c>
      <c r="V27" s="345" t="str">
        <f t="shared" si="26"/>
        <v/>
      </c>
      <c r="W27" s="345" t="str">
        <f t="shared" si="27"/>
        <v/>
      </c>
      <c r="X27" s="353" t="str">
        <f t="shared" si="15"/>
        <v/>
      </c>
      <c r="Z27" s="286" t="s">
        <v>642</v>
      </c>
      <c r="AA27" s="288">
        <f t="shared" si="22"/>
        <v>100</v>
      </c>
      <c r="AB27" s="288">
        <f t="shared" si="4"/>
        <v>1</v>
      </c>
      <c r="AC27" s="288">
        <f t="shared" si="23"/>
        <v>0.1</v>
      </c>
      <c r="AD27" s="288">
        <v>1E-4</v>
      </c>
      <c r="AE27" s="288">
        <f t="shared" si="24"/>
        <v>100</v>
      </c>
      <c r="AF27" s="288">
        <f t="shared" si="5"/>
        <v>1</v>
      </c>
      <c r="AG27" s="288">
        <f t="shared" si="25"/>
        <v>0.1</v>
      </c>
      <c r="AH27" s="288">
        <v>1E-4</v>
      </c>
    </row>
    <row r="28" spans="2:34" s="190" customFormat="1" ht="15" customHeight="1">
      <c r="B28" s="198" t="b">
        <f>IF(Pressure_4_R1!D23="",FALSE,TRUE)</f>
        <v>0</v>
      </c>
      <c r="C28" s="199">
        <v>20</v>
      </c>
      <c r="D28" s="205" t="str">
        <f>IF($B28=FALSE,"",표준압력!G56)</f>
        <v/>
      </c>
      <c r="E28" s="200" t="str">
        <f>IF($B28=FALSE,"",표준압력!Q56)</f>
        <v/>
      </c>
      <c r="F28" s="200" t="str">
        <f>IF($B28=FALSE,"",Pressure_4_R1!Q23)</f>
        <v/>
      </c>
      <c r="G28" s="201" t="str">
        <f>IF($B28=FALSE,"",Pressure_4_R1!R23)</f>
        <v/>
      </c>
      <c r="H28" s="201" t="str">
        <f>IF($B28=FALSE,"",Pressure_4_R1!S23)</f>
        <v/>
      </c>
      <c r="I28" s="207" t="b">
        <f t="shared" si="16"/>
        <v>0</v>
      </c>
      <c r="J28" s="202" t="str">
        <f t="shared" si="6"/>
        <v/>
      </c>
      <c r="K28" s="203" t="str">
        <f t="shared" si="7"/>
        <v/>
      </c>
      <c r="L28" s="203" t="str">
        <f t="shared" si="8"/>
        <v/>
      </c>
      <c r="M28" s="193"/>
      <c r="N28" s="204" t="b">
        <f t="shared" si="9"/>
        <v>0</v>
      </c>
      <c r="O28" s="347" t="s">
        <v>360</v>
      </c>
      <c r="P28" s="351">
        <v>5</v>
      </c>
      <c r="Q28" s="348" t="str">
        <f t="shared" ca="1" si="17"/>
        <v/>
      </c>
      <c r="R28" s="204" t="str">
        <f t="shared" ca="1" si="18"/>
        <v/>
      </c>
      <c r="S28" s="204" t="str">
        <f t="shared" ca="1" si="19"/>
        <v/>
      </c>
      <c r="T28" s="352" t="str">
        <f t="shared" si="20"/>
        <v/>
      </c>
      <c r="U28" s="349" t="str">
        <f t="shared" si="28"/>
        <v/>
      </c>
      <c r="V28" s="345" t="str">
        <f t="shared" si="26"/>
        <v/>
      </c>
      <c r="W28" s="345" t="str">
        <f t="shared" si="27"/>
        <v/>
      </c>
      <c r="X28" s="353" t="str">
        <f t="shared" si="15"/>
        <v/>
      </c>
      <c r="Z28" s="286" t="s">
        <v>643</v>
      </c>
      <c r="AA28" s="288">
        <f t="shared" si="22"/>
        <v>100000</v>
      </c>
      <c r="AB28" s="288">
        <f t="shared" si="4"/>
        <v>1000</v>
      </c>
      <c r="AC28" s="288">
        <f t="shared" si="23"/>
        <v>100</v>
      </c>
      <c r="AD28" s="288">
        <v>0.1</v>
      </c>
      <c r="AE28" s="288">
        <f t="shared" si="24"/>
        <v>100000</v>
      </c>
      <c r="AF28" s="288">
        <f t="shared" si="5"/>
        <v>1000</v>
      </c>
      <c r="AG28" s="288">
        <f t="shared" si="25"/>
        <v>100</v>
      </c>
      <c r="AH28" s="288">
        <v>0.1</v>
      </c>
    </row>
    <row r="29" spans="2:34" s="190" customFormat="1" ht="15" customHeight="1">
      <c r="B29" s="198" t="b">
        <f>IF(Pressure_4_R1!D24="",FALSE,TRUE)</f>
        <v>0</v>
      </c>
      <c r="C29" s="199">
        <v>21</v>
      </c>
      <c r="D29" s="205" t="str">
        <f>IF($B29=FALSE,"",표준압력!G57)</f>
        <v/>
      </c>
      <c r="E29" s="200" t="str">
        <f>IF($B29=FALSE,"",표준압력!Q57)</f>
        <v/>
      </c>
      <c r="F29" s="200" t="str">
        <f>IF($B29=FALSE,"",Pressure_4_R1!Q24)</f>
        <v/>
      </c>
      <c r="G29" s="201" t="str">
        <f>IF($B29=FALSE,"",Pressure_4_R1!R24)</f>
        <v/>
      </c>
      <c r="H29" s="201" t="str">
        <f>IF($B29=FALSE,"",Pressure_4_R1!S24)</f>
        <v/>
      </c>
      <c r="I29" s="207" t="b">
        <f t="shared" si="16"/>
        <v>0</v>
      </c>
      <c r="J29" s="202" t="str">
        <f t="shared" si="6"/>
        <v/>
      </c>
      <c r="K29" s="203" t="str">
        <f t="shared" si="7"/>
        <v/>
      </c>
      <c r="L29" s="203" t="str">
        <f t="shared" si="8"/>
        <v/>
      </c>
      <c r="M29" s="193"/>
      <c r="N29" s="204" t="b">
        <f t="shared" si="9"/>
        <v>0</v>
      </c>
      <c r="O29" s="347" t="s">
        <v>360</v>
      </c>
      <c r="P29" s="351">
        <v>6</v>
      </c>
      <c r="Q29" s="348" t="str">
        <f t="shared" ca="1" si="17"/>
        <v/>
      </c>
      <c r="R29" s="204" t="str">
        <f t="shared" ca="1" si="18"/>
        <v/>
      </c>
      <c r="S29" s="204" t="str">
        <f t="shared" ca="1" si="19"/>
        <v/>
      </c>
      <c r="T29" s="352" t="str">
        <f t="shared" si="20"/>
        <v/>
      </c>
      <c r="U29" s="349" t="str">
        <f t="shared" si="28"/>
        <v/>
      </c>
      <c r="V29" s="345" t="str">
        <f t="shared" si="26"/>
        <v/>
      </c>
      <c r="W29" s="345" t="str">
        <f t="shared" si="27"/>
        <v/>
      </c>
      <c r="X29" s="353" t="str">
        <f t="shared" si="15"/>
        <v/>
      </c>
      <c r="Z29" s="286" t="s">
        <v>644</v>
      </c>
      <c r="AA29" s="288">
        <f t="shared" si="22"/>
        <v>6894.7569999999996</v>
      </c>
      <c r="AB29" s="288">
        <f t="shared" si="4"/>
        <v>68.947569999999999</v>
      </c>
      <c r="AC29" s="288">
        <f t="shared" si="23"/>
        <v>6.8947569999999994</v>
      </c>
      <c r="AD29" s="288">
        <v>6.8947569999999996E-3</v>
      </c>
      <c r="AE29" s="288">
        <f t="shared" si="24"/>
        <v>6894.7569999999996</v>
      </c>
      <c r="AF29" s="288">
        <f t="shared" si="5"/>
        <v>68.947569999999999</v>
      </c>
      <c r="AG29" s="288">
        <f t="shared" si="25"/>
        <v>6.8947569999999994</v>
      </c>
      <c r="AH29" s="288">
        <v>6.8947569999999996E-3</v>
      </c>
    </row>
    <row r="30" spans="2:34" s="190" customFormat="1" ht="15" customHeight="1">
      <c r="B30" s="198" t="b">
        <f>IF(Pressure_4_R1!D25="",FALSE,TRUE)</f>
        <v>0</v>
      </c>
      <c r="C30" s="199">
        <v>22</v>
      </c>
      <c r="D30" s="205" t="str">
        <f>IF($B30=FALSE,"",표준압력!G58)</f>
        <v/>
      </c>
      <c r="E30" s="200" t="str">
        <f>IF($B30=FALSE,"",표준압력!Q58)</f>
        <v/>
      </c>
      <c r="F30" s="200" t="str">
        <f>IF($B30=FALSE,"",Pressure_4_R1!Q25)</f>
        <v/>
      </c>
      <c r="G30" s="201" t="str">
        <f>IF($B30=FALSE,"",Pressure_4_R1!R25)</f>
        <v/>
      </c>
      <c r="H30" s="201" t="str">
        <f>IF($B30=FALSE,"",Pressure_4_R1!S25)</f>
        <v/>
      </c>
      <c r="I30" s="207" t="b">
        <f t="shared" si="16"/>
        <v>0</v>
      </c>
      <c r="J30" s="202" t="str">
        <f t="shared" si="6"/>
        <v/>
      </c>
      <c r="K30" s="203" t="str">
        <f t="shared" si="7"/>
        <v/>
      </c>
      <c r="L30" s="203" t="str">
        <f t="shared" si="8"/>
        <v/>
      </c>
      <c r="M30" s="193"/>
      <c r="N30" s="204" t="b">
        <f t="shared" si="9"/>
        <v>0</v>
      </c>
      <c r="O30" s="347" t="s">
        <v>360</v>
      </c>
      <c r="P30" s="351">
        <v>7</v>
      </c>
      <c r="Q30" s="348" t="str">
        <f t="shared" ca="1" si="17"/>
        <v/>
      </c>
      <c r="R30" s="204" t="str">
        <f t="shared" ca="1" si="18"/>
        <v/>
      </c>
      <c r="S30" s="204" t="str">
        <f t="shared" ca="1" si="19"/>
        <v/>
      </c>
      <c r="T30" s="352" t="str">
        <f t="shared" si="20"/>
        <v/>
      </c>
      <c r="U30" s="349" t="str">
        <f t="shared" si="28"/>
        <v/>
      </c>
      <c r="V30" s="345" t="str">
        <f t="shared" si="26"/>
        <v/>
      </c>
      <c r="W30" s="345" t="str">
        <f t="shared" si="27"/>
        <v/>
      </c>
      <c r="X30" s="353" t="str">
        <f t="shared" si="15"/>
        <v/>
      </c>
      <c r="Z30" s="286" t="s">
        <v>646</v>
      </c>
      <c r="AA30" s="288">
        <f t="shared" si="22"/>
        <v>98066.5</v>
      </c>
      <c r="AB30" s="288">
        <f t="shared" ref="AB30" si="29">AC30*10</f>
        <v>980.66500000000008</v>
      </c>
      <c r="AC30" s="288">
        <f t="shared" si="23"/>
        <v>98.066500000000005</v>
      </c>
      <c r="AD30" s="288">
        <v>9.8066500000000001E-2</v>
      </c>
      <c r="AE30" s="288">
        <f t="shared" si="24"/>
        <v>98066.5</v>
      </c>
      <c r="AF30" s="288">
        <f t="shared" ref="AF30" si="30">AG30*10</f>
        <v>980.66500000000008</v>
      </c>
      <c r="AG30" s="288">
        <f t="shared" si="25"/>
        <v>98.066500000000005</v>
      </c>
      <c r="AH30" s="288">
        <v>9.8066500000000001E-2</v>
      </c>
    </row>
    <row r="31" spans="2:34" s="190" customFormat="1" ht="15" customHeight="1">
      <c r="B31" s="198" t="b">
        <f>IF(Pressure_4_R1!D26="",FALSE,TRUE)</f>
        <v>0</v>
      </c>
      <c r="C31" s="199">
        <v>23</v>
      </c>
      <c r="D31" s="205" t="str">
        <f>IF($B31=FALSE,"",표준압력!G59)</f>
        <v/>
      </c>
      <c r="E31" s="200" t="str">
        <f>IF($B31=FALSE,"",표준압력!Q59)</f>
        <v/>
      </c>
      <c r="F31" s="200" t="str">
        <f>IF($B31=FALSE,"",Pressure_4_R1!Q26)</f>
        <v/>
      </c>
      <c r="G31" s="201" t="str">
        <f>IF($B31=FALSE,"",Pressure_4_R1!R26)</f>
        <v/>
      </c>
      <c r="H31" s="201" t="str">
        <f>IF($B31=FALSE,"",Pressure_4_R1!S26)</f>
        <v/>
      </c>
      <c r="I31" s="207" t="b">
        <f t="shared" si="16"/>
        <v>0</v>
      </c>
      <c r="J31" s="202" t="str">
        <f t="shared" si="6"/>
        <v/>
      </c>
      <c r="K31" s="203" t="str">
        <f t="shared" si="7"/>
        <v/>
      </c>
      <c r="L31" s="203" t="str">
        <f t="shared" si="8"/>
        <v/>
      </c>
      <c r="M31" s="193"/>
      <c r="N31" s="204" t="b">
        <f t="shared" si="9"/>
        <v>0</v>
      </c>
      <c r="O31" s="347" t="s">
        <v>360</v>
      </c>
      <c r="P31" s="351">
        <v>8</v>
      </c>
      <c r="Q31" s="348" t="str">
        <f t="shared" ca="1" si="17"/>
        <v/>
      </c>
      <c r="R31" s="204" t="str">
        <f t="shared" ca="1" si="18"/>
        <v/>
      </c>
      <c r="S31" s="204" t="str">
        <f t="shared" ca="1" si="19"/>
        <v/>
      </c>
      <c r="T31" s="352" t="str">
        <f t="shared" si="20"/>
        <v/>
      </c>
      <c r="U31" s="349" t="str">
        <f t="shared" si="28"/>
        <v/>
      </c>
      <c r="V31" s="345" t="str">
        <f t="shared" si="26"/>
        <v/>
      </c>
      <c r="W31" s="345" t="str">
        <f t="shared" si="27"/>
        <v/>
      </c>
      <c r="X31" s="353" t="str">
        <f t="shared" si="15"/>
        <v/>
      </c>
      <c r="Z31" s="286" t="s">
        <v>645</v>
      </c>
      <c r="AA31" s="288">
        <f>AC31*1000</f>
        <v>101325</v>
      </c>
      <c r="AB31" s="288">
        <f>AC31*10</f>
        <v>1013.25</v>
      </c>
      <c r="AC31" s="288">
        <f>AD31*1000</f>
        <v>101.325</v>
      </c>
      <c r="AD31" s="288">
        <v>0.101325</v>
      </c>
      <c r="AE31" s="288">
        <f>AG31*1000</f>
        <v>101325</v>
      </c>
      <c r="AF31" s="288">
        <f>AG31*10</f>
        <v>1013.25</v>
      </c>
      <c r="AG31" s="288">
        <f>AH31*1000</f>
        <v>101.325</v>
      </c>
      <c r="AH31" s="288">
        <v>0.101325</v>
      </c>
    </row>
    <row r="32" spans="2:34" s="190" customFormat="1" ht="15" customHeight="1">
      <c r="B32" s="198" t="b">
        <f>IF(Pressure_4_R1!D27="",FALSE,TRUE)</f>
        <v>0</v>
      </c>
      <c r="C32" s="199">
        <v>24</v>
      </c>
      <c r="D32" s="205" t="str">
        <f>IF($B32=FALSE,"",표준압력!G60)</f>
        <v/>
      </c>
      <c r="E32" s="200" t="str">
        <f>IF($B32=FALSE,"",표준압력!Q60)</f>
        <v/>
      </c>
      <c r="F32" s="200" t="str">
        <f>IF($B32=FALSE,"",Pressure_4_R1!Q27)</f>
        <v/>
      </c>
      <c r="G32" s="201" t="str">
        <f>IF($B32=FALSE,"",Pressure_4_R1!R27)</f>
        <v/>
      </c>
      <c r="H32" s="201" t="str">
        <f>IF($B32=FALSE,"",Pressure_4_R1!S27)</f>
        <v/>
      </c>
      <c r="I32" s="207" t="b">
        <f t="shared" si="16"/>
        <v>0</v>
      </c>
      <c r="J32" s="202" t="str">
        <f t="shared" si="6"/>
        <v/>
      </c>
      <c r="K32" s="203" t="str">
        <f t="shared" si="7"/>
        <v/>
      </c>
      <c r="L32" s="203" t="str">
        <f t="shared" si="8"/>
        <v/>
      </c>
      <c r="M32" s="193"/>
      <c r="N32" s="204" t="b">
        <f t="shared" si="9"/>
        <v>0</v>
      </c>
      <c r="O32" s="347" t="s">
        <v>360</v>
      </c>
      <c r="P32" s="351">
        <v>9</v>
      </c>
      <c r="Q32" s="348" t="str">
        <f t="shared" ca="1" si="17"/>
        <v/>
      </c>
      <c r="R32" s="204" t="str">
        <f t="shared" ca="1" si="18"/>
        <v/>
      </c>
      <c r="S32" s="204" t="str">
        <f t="shared" ca="1" si="19"/>
        <v/>
      </c>
      <c r="T32" s="352" t="str">
        <f t="shared" si="20"/>
        <v/>
      </c>
      <c r="U32" s="349" t="str">
        <f t="shared" si="28"/>
        <v/>
      </c>
      <c r="V32" s="345" t="str">
        <f t="shared" si="26"/>
        <v/>
      </c>
      <c r="W32" s="345" t="str">
        <f t="shared" si="27"/>
        <v/>
      </c>
      <c r="X32" s="353" t="str">
        <f t="shared" si="15"/>
        <v/>
      </c>
    </row>
    <row r="33" spans="2:24" s="190" customFormat="1" ht="15" customHeight="1">
      <c r="B33" s="198" t="b">
        <f>IF(Pressure_4_R1!D28="",FALSE,TRUE)</f>
        <v>0</v>
      </c>
      <c r="C33" s="199">
        <v>25</v>
      </c>
      <c r="D33" s="205" t="str">
        <f>IF($B33=FALSE,"",표준압력!G61)</f>
        <v/>
      </c>
      <c r="E33" s="200" t="str">
        <f>IF($B33=FALSE,"",표준압력!Q61)</f>
        <v/>
      </c>
      <c r="F33" s="200" t="str">
        <f>IF($B33=FALSE,"",Pressure_4_R1!Q28)</f>
        <v/>
      </c>
      <c r="G33" s="201" t="str">
        <f>IF($B33=FALSE,"",Pressure_4_R1!R28)</f>
        <v/>
      </c>
      <c r="H33" s="201" t="str">
        <f>IF($B33=FALSE,"",Pressure_4_R1!S28)</f>
        <v/>
      </c>
      <c r="I33" s="207" t="b">
        <f t="shared" si="16"/>
        <v>0</v>
      </c>
      <c r="J33" s="202" t="str">
        <f t="shared" si="6"/>
        <v/>
      </c>
      <c r="K33" s="203" t="str">
        <f t="shared" si="7"/>
        <v/>
      </c>
      <c r="L33" s="203" t="str">
        <f t="shared" si="8"/>
        <v/>
      </c>
      <c r="M33" s="193"/>
      <c r="N33" s="204" t="b">
        <f t="shared" si="9"/>
        <v>0</v>
      </c>
      <c r="O33" s="347" t="s">
        <v>360</v>
      </c>
      <c r="P33" s="351">
        <v>10</v>
      </c>
      <c r="Q33" s="348" t="str">
        <f t="shared" ca="1" si="17"/>
        <v/>
      </c>
      <c r="R33" s="204" t="str">
        <f t="shared" ca="1" si="18"/>
        <v/>
      </c>
      <c r="S33" s="204" t="str">
        <f t="shared" ca="1" si="19"/>
        <v/>
      </c>
      <c r="T33" s="352" t="str">
        <f t="shared" si="20"/>
        <v/>
      </c>
      <c r="U33" s="349" t="str">
        <f t="shared" si="28"/>
        <v/>
      </c>
      <c r="V33" s="345" t="str">
        <f t="shared" si="26"/>
        <v/>
      </c>
      <c r="W33" s="345" t="str">
        <f t="shared" si="27"/>
        <v/>
      </c>
      <c r="X33" s="353" t="str">
        <f t="shared" si="15"/>
        <v/>
      </c>
    </row>
    <row r="34" spans="2:24" s="190" customFormat="1" ht="15" customHeight="1">
      <c r="B34" s="198" t="b">
        <f>IF(Pressure_4_R1!D29="",FALSE,TRUE)</f>
        <v>0</v>
      </c>
      <c r="C34" s="199">
        <v>26</v>
      </c>
      <c r="D34" s="205" t="str">
        <f>IF($B34=FALSE,"",표준압력!G62)</f>
        <v/>
      </c>
      <c r="E34" s="200" t="str">
        <f>IF($B34=FALSE,"",표준압력!Q62)</f>
        <v/>
      </c>
      <c r="F34" s="200" t="str">
        <f>IF($B34=FALSE,"",Pressure_4_R1!Q29)</f>
        <v/>
      </c>
      <c r="G34" s="201" t="str">
        <f>IF($B34=FALSE,"",Pressure_4_R1!R29)</f>
        <v/>
      </c>
      <c r="H34" s="201" t="str">
        <f>IF($B34=FALSE,"",Pressure_4_R1!S29)</f>
        <v/>
      </c>
      <c r="I34" s="207" t="b">
        <f t="shared" si="16"/>
        <v>0</v>
      </c>
      <c r="J34" s="202" t="str">
        <f t="shared" si="6"/>
        <v/>
      </c>
      <c r="K34" s="203" t="str">
        <f t="shared" si="7"/>
        <v/>
      </c>
      <c r="L34" s="203" t="str">
        <f t="shared" si="8"/>
        <v/>
      </c>
      <c r="M34" s="193"/>
      <c r="N34" s="204" t="b">
        <f t="shared" si="9"/>
        <v>0</v>
      </c>
      <c r="O34" s="347" t="s">
        <v>360</v>
      </c>
      <c r="P34" s="351">
        <v>11</v>
      </c>
      <c r="Q34" s="348" t="str">
        <f t="shared" ca="1" si="17"/>
        <v/>
      </c>
      <c r="R34" s="204" t="str">
        <f t="shared" ca="1" si="18"/>
        <v/>
      </c>
      <c r="S34" s="204" t="str">
        <f t="shared" ca="1" si="19"/>
        <v/>
      </c>
      <c r="T34" s="352" t="str">
        <f t="shared" si="20"/>
        <v/>
      </c>
      <c r="U34" s="349" t="str">
        <f t="shared" si="28"/>
        <v/>
      </c>
      <c r="V34" s="345" t="str">
        <f t="shared" si="26"/>
        <v/>
      </c>
      <c r="W34" s="345" t="str">
        <f t="shared" si="27"/>
        <v/>
      </c>
      <c r="X34" s="353" t="str">
        <f t="shared" si="15"/>
        <v/>
      </c>
    </row>
    <row r="35" spans="2:24" s="190" customFormat="1" ht="15" customHeight="1">
      <c r="B35" s="198" t="b">
        <f>IF(Pressure_4_R1!D30="",FALSE,TRUE)</f>
        <v>0</v>
      </c>
      <c r="C35" s="199">
        <v>27</v>
      </c>
      <c r="D35" s="205" t="str">
        <f>IF($B35=FALSE,"",표준압력!G63)</f>
        <v/>
      </c>
      <c r="E35" s="200" t="str">
        <f>IF($B35=FALSE,"",표준압력!Q63)</f>
        <v/>
      </c>
      <c r="F35" s="200" t="str">
        <f>IF($B35=FALSE,"",Pressure_4_R1!Q30)</f>
        <v/>
      </c>
      <c r="G35" s="201" t="str">
        <f>IF($B35=FALSE,"",Pressure_4_R1!R30)</f>
        <v/>
      </c>
      <c r="H35" s="201" t="str">
        <f>IF($B35=FALSE,"",Pressure_4_R1!S30)</f>
        <v/>
      </c>
      <c r="I35" s="207" t="b">
        <f t="shared" si="16"/>
        <v>0</v>
      </c>
      <c r="J35" s="202" t="str">
        <f t="shared" si="6"/>
        <v/>
      </c>
      <c r="K35" s="203" t="str">
        <f t="shared" si="7"/>
        <v/>
      </c>
      <c r="L35" s="203" t="str">
        <f t="shared" si="8"/>
        <v/>
      </c>
      <c r="M35" s="193"/>
      <c r="N35" s="204" t="b">
        <f t="shared" si="9"/>
        <v>0</v>
      </c>
      <c r="O35" s="347" t="s">
        <v>360</v>
      </c>
      <c r="P35" s="351">
        <v>12</v>
      </c>
      <c r="Q35" s="348" t="str">
        <f t="shared" ca="1" si="17"/>
        <v/>
      </c>
      <c r="R35" s="204" t="str">
        <f t="shared" ca="1" si="18"/>
        <v/>
      </c>
      <c r="S35" s="204" t="str">
        <f t="shared" ca="1" si="19"/>
        <v/>
      </c>
      <c r="T35" s="352" t="str">
        <f t="shared" si="20"/>
        <v/>
      </c>
      <c r="U35" s="349" t="str">
        <f t="shared" si="28"/>
        <v/>
      </c>
      <c r="V35" s="345" t="str">
        <f t="shared" si="26"/>
        <v/>
      </c>
      <c r="W35" s="345" t="str">
        <f t="shared" si="27"/>
        <v/>
      </c>
      <c r="X35" s="353" t="str">
        <f t="shared" si="15"/>
        <v/>
      </c>
    </row>
    <row r="36" spans="2:24" s="190" customFormat="1" ht="15" customHeight="1">
      <c r="B36" s="198" t="b">
        <f>IF(Pressure_4_R1!D31="",FALSE,TRUE)</f>
        <v>0</v>
      </c>
      <c r="C36" s="199">
        <v>28</v>
      </c>
      <c r="D36" s="205" t="str">
        <f>IF($B36=FALSE,"",표준압력!G64)</f>
        <v/>
      </c>
      <c r="E36" s="200" t="str">
        <f>IF($B36=FALSE,"",표준압력!Q64)</f>
        <v/>
      </c>
      <c r="F36" s="200" t="str">
        <f>IF($B36=FALSE,"",Pressure_4_R1!Q31)</f>
        <v/>
      </c>
      <c r="G36" s="201" t="str">
        <f>IF($B36=FALSE,"",Pressure_4_R1!R31)</f>
        <v/>
      </c>
      <c r="H36" s="201" t="str">
        <f>IF($B36=FALSE,"",Pressure_4_R1!S31)</f>
        <v/>
      </c>
      <c r="I36" s="207" t="b">
        <f t="shared" si="16"/>
        <v>0</v>
      </c>
      <c r="J36" s="202" t="str">
        <f t="shared" si="6"/>
        <v/>
      </c>
      <c r="K36" s="203" t="str">
        <f t="shared" si="7"/>
        <v/>
      </c>
      <c r="L36" s="203" t="str">
        <f t="shared" si="8"/>
        <v/>
      </c>
      <c r="M36" s="193"/>
      <c r="N36" s="204" t="b">
        <f t="shared" si="9"/>
        <v>0</v>
      </c>
      <c r="O36" s="347" t="s">
        <v>360</v>
      </c>
      <c r="P36" s="351">
        <v>13</v>
      </c>
      <c r="Q36" s="348" t="str">
        <f t="shared" ca="1" si="17"/>
        <v/>
      </c>
      <c r="R36" s="204" t="str">
        <f t="shared" ca="1" si="18"/>
        <v/>
      </c>
      <c r="S36" s="204" t="str">
        <f t="shared" ca="1" si="19"/>
        <v/>
      </c>
      <c r="T36" s="352" t="str">
        <f t="shared" si="20"/>
        <v/>
      </c>
      <c r="U36" s="349" t="str">
        <f t="shared" si="28"/>
        <v/>
      </c>
      <c r="V36" s="345" t="str">
        <f t="shared" si="26"/>
        <v/>
      </c>
      <c r="W36" s="345" t="str">
        <f t="shared" si="27"/>
        <v/>
      </c>
      <c r="X36" s="353" t="str">
        <f t="shared" si="15"/>
        <v/>
      </c>
    </row>
    <row r="37" spans="2:24" s="190" customFormat="1" ht="15" customHeight="1">
      <c r="B37" s="198" t="b">
        <f>IF(Pressure_4_R1!D32="",FALSE,TRUE)</f>
        <v>0</v>
      </c>
      <c r="C37" s="199">
        <v>29</v>
      </c>
      <c r="D37" s="205" t="str">
        <f>IF($B37=FALSE,"",표준압력!G65)</f>
        <v/>
      </c>
      <c r="E37" s="200" t="str">
        <f>IF($B37=FALSE,"",표준압력!Q65)</f>
        <v/>
      </c>
      <c r="F37" s="200" t="str">
        <f>IF($B37=FALSE,"",Pressure_4_R1!Q32)</f>
        <v/>
      </c>
      <c r="G37" s="201" t="str">
        <f>IF($B37=FALSE,"",Pressure_4_R1!R32)</f>
        <v/>
      </c>
      <c r="H37" s="201" t="str">
        <f>IF($B37=FALSE,"",Pressure_4_R1!S32)</f>
        <v/>
      </c>
      <c r="I37" s="207" t="b">
        <f t="shared" si="16"/>
        <v>0</v>
      </c>
      <c r="J37" s="202" t="str">
        <f t="shared" si="6"/>
        <v/>
      </c>
      <c r="K37" s="203" t="str">
        <f t="shared" si="7"/>
        <v/>
      </c>
      <c r="L37" s="203" t="str">
        <f t="shared" si="8"/>
        <v/>
      </c>
      <c r="M37" s="193"/>
      <c r="N37" s="204" t="b">
        <f t="shared" si="9"/>
        <v>0</v>
      </c>
      <c r="O37" s="347" t="s">
        <v>360</v>
      </c>
      <c r="P37" s="351">
        <v>14</v>
      </c>
      <c r="Q37" s="348" t="str">
        <f t="shared" ca="1" si="17"/>
        <v/>
      </c>
      <c r="R37" s="204" t="str">
        <f t="shared" ca="1" si="18"/>
        <v/>
      </c>
      <c r="S37" s="204" t="str">
        <f t="shared" ca="1" si="19"/>
        <v/>
      </c>
      <c r="T37" s="352" t="str">
        <f t="shared" si="20"/>
        <v/>
      </c>
      <c r="U37" s="349" t="str">
        <f t="shared" si="28"/>
        <v/>
      </c>
      <c r="V37" s="345" t="str">
        <f t="shared" si="26"/>
        <v/>
      </c>
      <c r="W37" s="345" t="str">
        <f t="shared" si="27"/>
        <v/>
      </c>
      <c r="X37" s="353" t="str">
        <f t="shared" si="15"/>
        <v/>
      </c>
    </row>
    <row r="38" spans="2:24" s="190" customFormat="1" ht="15" customHeight="1">
      <c r="B38" s="198" t="b">
        <f>IF(Pressure_4_R1!D33="",FALSE,TRUE)</f>
        <v>0</v>
      </c>
      <c r="C38" s="199">
        <v>30</v>
      </c>
      <c r="D38" s="205" t="str">
        <f>IF($B38=FALSE,"",표준압력!G66)</f>
        <v/>
      </c>
      <c r="E38" s="200" t="str">
        <f>IF($B38=FALSE,"",표준압력!Q66)</f>
        <v/>
      </c>
      <c r="F38" s="200" t="str">
        <f>IF($B38=FALSE,"",Pressure_4_R1!Q33)</f>
        <v/>
      </c>
      <c r="G38" s="201" t="str">
        <f>IF($B38=FALSE,"",Pressure_4_R1!R33)</f>
        <v/>
      </c>
      <c r="H38" s="201" t="str">
        <f>IF($B38=FALSE,"",Pressure_4_R1!S33)</f>
        <v/>
      </c>
      <c r="I38" s="207" t="b">
        <f t="shared" si="16"/>
        <v>0</v>
      </c>
      <c r="J38" s="202" t="str">
        <f t="shared" si="6"/>
        <v/>
      </c>
      <c r="K38" s="203" t="str">
        <f t="shared" si="7"/>
        <v/>
      </c>
      <c r="L38" s="203" t="str">
        <f t="shared" si="8"/>
        <v/>
      </c>
      <c r="M38" s="193"/>
      <c r="N38" s="204" t="b">
        <f t="shared" si="9"/>
        <v>0</v>
      </c>
      <c r="O38" s="347" t="s">
        <v>360</v>
      </c>
      <c r="P38" s="351">
        <v>15</v>
      </c>
      <c r="Q38" s="348" t="str">
        <f t="shared" ca="1" si="17"/>
        <v/>
      </c>
      <c r="R38" s="204" t="str">
        <f t="shared" ca="1" si="18"/>
        <v/>
      </c>
      <c r="S38" s="204" t="str">
        <f t="shared" ca="1" si="19"/>
        <v/>
      </c>
      <c r="T38" s="352" t="str">
        <f t="shared" si="20"/>
        <v/>
      </c>
      <c r="U38" s="349" t="str">
        <f t="shared" si="28"/>
        <v/>
      </c>
      <c r="V38" s="345" t="str">
        <f t="shared" si="26"/>
        <v/>
      </c>
      <c r="W38" s="345" t="str">
        <f t="shared" si="27"/>
        <v/>
      </c>
      <c r="X38" s="353" t="str">
        <f t="shared" si="15"/>
        <v/>
      </c>
    </row>
    <row r="39" spans="2:24" ht="15" customHeight="1">
      <c r="B39" s="189"/>
      <c r="C39" s="189"/>
      <c r="D39" s="189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</row>
    <row r="40" spans="2:24" ht="15" customHeight="1">
      <c r="B40" s="195" t="s">
        <v>380</v>
      </c>
      <c r="C40" s="189"/>
      <c r="D40" s="189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U40" s="206"/>
    </row>
    <row r="41" spans="2:24" ht="15" customHeight="1">
      <c r="B41" s="705" t="s">
        <v>381</v>
      </c>
      <c r="C41" s="707" t="s">
        <v>382</v>
      </c>
      <c r="D41" s="707" t="s">
        <v>383</v>
      </c>
      <c r="E41" s="702" t="s">
        <v>782</v>
      </c>
      <c r="F41" s="702" t="s">
        <v>791</v>
      </c>
      <c r="G41" s="702" t="s">
        <v>384</v>
      </c>
      <c r="H41" s="683" t="s">
        <v>563</v>
      </c>
      <c r="I41" s="683"/>
      <c r="J41" s="683"/>
      <c r="K41" s="683"/>
      <c r="L41" s="702" t="s">
        <v>361</v>
      </c>
      <c r="M41" s="681" t="s">
        <v>565</v>
      </c>
      <c r="N41" s="689"/>
      <c r="O41" s="689"/>
      <c r="P41" s="689"/>
      <c r="Q41" s="682"/>
      <c r="R41" s="702" t="s">
        <v>362</v>
      </c>
      <c r="S41" s="716" t="s">
        <v>385</v>
      </c>
      <c r="T41" s="717"/>
      <c r="U41" s="717"/>
      <c r="V41" s="717"/>
      <c r="W41" s="718"/>
      <c r="X41" s="702" t="s">
        <v>386</v>
      </c>
    </row>
    <row r="42" spans="2:24" ht="15" customHeight="1">
      <c r="B42" s="706"/>
      <c r="C42" s="708"/>
      <c r="D42" s="708"/>
      <c r="E42" s="703"/>
      <c r="F42" s="703"/>
      <c r="G42" s="703"/>
      <c r="H42" s="254" t="s">
        <v>65</v>
      </c>
      <c r="I42" s="254" t="s">
        <v>387</v>
      </c>
      <c r="J42" s="254" t="s">
        <v>388</v>
      </c>
      <c r="K42" s="254" t="s">
        <v>203</v>
      </c>
      <c r="L42" s="703"/>
      <c r="M42" s="702" t="s">
        <v>384</v>
      </c>
      <c r="N42" s="702" t="s">
        <v>389</v>
      </c>
      <c r="O42" s="702" t="s">
        <v>390</v>
      </c>
      <c r="P42" s="702" t="s">
        <v>388</v>
      </c>
      <c r="Q42" s="702" t="s">
        <v>391</v>
      </c>
      <c r="R42" s="703"/>
      <c r="S42" s="705" t="s">
        <v>392</v>
      </c>
      <c r="T42" s="705" t="s">
        <v>393</v>
      </c>
      <c r="U42" s="705" t="s">
        <v>394</v>
      </c>
      <c r="V42" s="705" t="s">
        <v>566</v>
      </c>
      <c r="W42" s="705" t="s">
        <v>198</v>
      </c>
      <c r="X42" s="706"/>
    </row>
    <row r="43" spans="2:24" ht="15" customHeight="1">
      <c r="B43" s="706"/>
      <c r="C43" s="709"/>
      <c r="D43" s="709"/>
      <c r="E43" s="704"/>
      <c r="F43" s="704"/>
      <c r="G43" s="704"/>
      <c r="H43" s="254" t="s">
        <v>199</v>
      </c>
      <c r="I43" s="254" t="s">
        <v>395</v>
      </c>
      <c r="J43" s="254" t="s">
        <v>143</v>
      </c>
      <c r="K43" s="254" t="s">
        <v>204</v>
      </c>
      <c r="L43" s="704"/>
      <c r="M43" s="704"/>
      <c r="N43" s="704"/>
      <c r="O43" s="704"/>
      <c r="P43" s="704"/>
      <c r="Q43" s="704"/>
      <c r="R43" s="704"/>
      <c r="S43" s="713"/>
      <c r="T43" s="713"/>
      <c r="U43" s="713"/>
      <c r="V43" s="713"/>
      <c r="W43" s="713"/>
      <c r="X43" s="706"/>
    </row>
    <row r="44" spans="2:24" ht="15" customHeight="1">
      <c r="B44" s="706"/>
      <c r="C44" s="256">
        <f ca="1">D8</f>
        <v>0</v>
      </c>
      <c r="D44" s="256">
        <f ca="1">E8</f>
        <v>0</v>
      </c>
      <c r="E44" s="257">
        <f ca="1">D44</f>
        <v>0</v>
      </c>
      <c r="F44" s="386">
        <f ca="1">E44</f>
        <v>0</v>
      </c>
      <c r="G44" s="386">
        <f ca="1">F44</f>
        <v>0</v>
      </c>
      <c r="H44" s="257">
        <f t="shared" ref="H44:R44" ca="1" si="31">G44</f>
        <v>0</v>
      </c>
      <c r="I44" s="257">
        <f t="shared" ca="1" si="31"/>
        <v>0</v>
      </c>
      <c r="J44" s="257">
        <f t="shared" ca="1" si="31"/>
        <v>0</v>
      </c>
      <c r="K44" s="257">
        <f t="shared" ca="1" si="31"/>
        <v>0</v>
      </c>
      <c r="L44" s="257">
        <f t="shared" ca="1" si="31"/>
        <v>0</v>
      </c>
      <c r="M44" s="257">
        <f t="shared" ca="1" si="31"/>
        <v>0</v>
      </c>
      <c r="N44" s="257">
        <f t="shared" ca="1" si="31"/>
        <v>0</v>
      </c>
      <c r="O44" s="257">
        <f t="shared" ca="1" si="31"/>
        <v>0</v>
      </c>
      <c r="P44" s="257">
        <f t="shared" ca="1" si="31"/>
        <v>0</v>
      </c>
      <c r="Q44" s="257">
        <f t="shared" ca="1" si="31"/>
        <v>0</v>
      </c>
      <c r="R44" s="257">
        <f t="shared" ca="1" si="31"/>
        <v>0</v>
      </c>
      <c r="S44" s="257">
        <f ca="1">R44</f>
        <v>0</v>
      </c>
      <c r="T44" s="257">
        <f ca="1">W44</f>
        <v>0</v>
      </c>
      <c r="U44" s="257">
        <f ca="1">T44</f>
        <v>0</v>
      </c>
      <c r="V44" s="257"/>
      <c r="W44" s="257">
        <f ca="1">S44</f>
        <v>0</v>
      </c>
      <c r="X44" s="713"/>
    </row>
    <row r="45" spans="2:24" ht="15" customHeight="1">
      <c r="B45" s="207">
        <f>C9</f>
        <v>1</v>
      </c>
      <c r="C45" s="207" t="str">
        <f t="shared" ref="C45:D59" si="32">IF($N9=FALSE,"",D9)</f>
        <v/>
      </c>
      <c r="D45" s="204" t="str">
        <f>IF($N9=FALSE,"",E9)</f>
        <v/>
      </c>
      <c r="E45" s="204" t="str">
        <f>IF($N9=FALSE,"",표준압력!Z37)</f>
        <v/>
      </c>
      <c r="F45" s="204" t="str">
        <f>IF($N9=FALSE,"",표준압력!U70)</f>
        <v/>
      </c>
      <c r="G45" s="204" t="str">
        <f>IF($N9=FALSE,"",Pressure_4_R1!L4*L$3)</f>
        <v/>
      </c>
      <c r="H45" s="345" t="str">
        <f t="shared" ref="H45:H59" si="33">IF($N9=FALSE,"",ROUND(AVERAGE(T9,T24),M$64))</f>
        <v/>
      </c>
      <c r="I45" s="204" t="str">
        <f t="shared" ref="I45:I59" si="34">IF($N9=FALSE,"",ROUND(D45,M$64)-H45)</f>
        <v/>
      </c>
      <c r="J45" s="345" t="str">
        <f t="shared" ref="J45:J59" si="35">IF($N9=FALSE,"",((Q24-Q9)+(R24-R9)+(S24-S9))/3)</f>
        <v/>
      </c>
      <c r="K45" s="345" t="str">
        <f t="shared" ref="K45:K59" si="36">IF($N9=FALSE,"",MAX(X9,X24))</f>
        <v/>
      </c>
      <c r="L45" s="204" t="str">
        <f>IF($N9=FALSE,"",SQRT(SUMSQ(E45/2,F45)))</f>
        <v/>
      </c>
      <c r="M45" s="204" t="str">
        <f>IF($N9=FALSE,"",G45/2/SQRT(3))</f>
        <v/>
      </c>
      <c r="N45" s="345" t="str">
        <f t="shared" ref="N45:N59" si="37">IF($N9=FALSE,"",MAX(ABS(Q$24-Q$9),ABS(R$24-R$9),ABS(S$24-S$9))/2/SQRT(3))</f>
        <v/>
      </c>
      <c r="O45" s="203" t="str">
        <f>IF($N9=FALSE,"",IF(K45=0,MAX(K$45:K$59),K45)/2/SQRT(3))</f>
        <v/>
      </c>
      <c r="P45" s="204" t="str">
        <f t="shared" ref="P45:P59" si="38">IF($N9=FALSE,"",J45/2/SQRT(3))</f>
        <v/>
      </c>
      <c r="Q45" s="204" t="str">
        <f t="shared" ref="Q45:Q59" si="39">IF($N9=FALSE,"",SQRT(SUMSQ(M45:P45)))</f>
        <v/>
      </c>
      <c r="R45" s="204" t="str">
        <f t="shared" ref="R45:R59" si="40">IF($N9=FALSE,"",SQRT(SUMSQ(L45,Q45)))</f>
        <v/>
      </c>
      <c r="S45" s="204" t="str">
        <f t="shared" ref="S45:S59" si="41">IF($N9=FALSE,"",R45*2)</f>
        <v/>
      </c>
      <c r="T45" s="192" t="str">
        <f>IF($N9=FALSE,"",Pressure_4_R1!G4*C45)</f>
        <v/>
      </c>
      <c r="U45" s="192" t="str">
        <f t="shared" ref="U45:U59" si="42">IF($N9=FALSE,"",MAX(S45:T45))</f>
        <v/>
      </c>
      <c r="V45" s="192" t="str">
        <f t="shared" ref="V45:V59" si="43">IF($N9=FALSE,"",IF(((U45-ROUND(U45,M$64))/U45*100)&gt;=5,TRUE,FALSE))</f>
        <v/>
      </c>
      <c r="W45" s="192" t="str">
        <f t="shared" ref="W45:W59" si="44">IF($N9=FALSE,"",IF(ROUND(U45,M$64)=0,ROUNDUP(U45,M$64),IF(V45=TRUE,ROUNDUP(U45,M$64),ROUND(U45,M$64))))</f>
        <v/>
      </c>
      <c r="X45" s="215" t="str">
        <f t="shared" ref="X45:X59" si="45">IF($N9=FALSE,"",IF(S45=U45,0,1))</f>
        <v/>
      </c>
    </row>
    <row r="46" spans="2:24" ht="15" customHeight="1">
      <c r="B46" s="207">
        <f>C10</f>
        <v>2</v>
      </c>
      <c r="C46" s="207" t="str">
        <f t="shared" si="32"/>
        <v/>
      </c>
      <c r="D46" s="204" t="str">
        <f t="shared" si="32"/>
        <v/>
      </c>
      <c r="E46" s="204" t="str">
        <f>IF($N10=FALSE,"",표준압력!Z38)</f>
        <v/>
      </c>
      <c r="F46" s="204" t="str">
        <f>IF($N10=FALSE,"",표준압력!U71)</f>
        <v/>
      </c>
      <c r="G46" s="204" t="str">
        <f>IF($N10=FALSE,"",Pressure_4_R1!L5*L$3)</f>
        <v/>
      </c>
      <c r="H46" s="345" t="str">
        <f t="shared" si="33"/>
        <v/>
      </c>
      <c r="I46" s="204" t="str">
        <f t="shared" si="34"/>
        <v/>
      </c>
      <c r="J46" s="345" t="str">
        <f t="shared" si="35"/>
        <v/>
      </c>
      <c r="K46" s="345" t="str">
        <f t="shared" si="36"/>
        <v/>
      </c>
      <c r="L46" s="204" t="str">
        <f t="shared" ref="L46:L59" si="46">IF($N10=FALSE,"",SQRT(SUMSQ(E46/2,F46)))</f>
        <v/>
      </c>
      <c r="M46" s="204" t="str">
        <f t="shared" ref="M46:M59" si="47">IF($N10=FALSE,"",G46/2/SQRT(3))</f>
        <v/>
      </c>
      <c r="N46" s="345" t="str">
        <f t="shared" si="37"/>
        <v/>
      </c>
      <c r="O46" s="203" t="str">
        <f t="shared" ref="O46:O59" si="48">IF($N10=FALSE,"",IF(K46=0,MAX(K$45:K$59),K46)/2/SQRT(3))</f>
        <v/>
      </c>
      <c r="P46" s="204" t="str">
        <f t="shared" si="38"/>
        <v/>
      </c>
      <c r="Q46" s="204" t="str">
        <f t="shared" si="39"/>
        <v/>
      </c>
      <c r="R46" s="204" t="str">
        <f t="shared" si="40"/>
        <v/>
      </c>
      <c r="S46" s="204" t="str">
        <f t="shared" si="41"/>
        <v/>
      </c>
      <c r="T46" s="192" t="str">
        <f>IF($N10=FALSE,"",Pressure_4_R1!G5*C46)</f>
        <v/>
      </c>
      <c r="U46" s="192" t="str">
        <f t="shared" si="42"/>
        <v/>
      </c>
      <c r="V46" s="192" t="str">
        <f t="shared" si="43"/>
        <v/>
      </c>
      <c r="W46" s="192" t="str">
        <f t="shared" si="44"/>
        <v/>
      </c>
      <c r="X46" s="215" t="str">
        <f t="shared" si="45"/>
        <v/>
      </c>
    </row>
    <row r="47" spans="2:24" ht="15" customHeight="1">
      <c r="B47" s="207">
        <f t="shared" ref="B47:B59" si="49">C11</f>
        <v>3</v>
      </c>
      <c r="C47" s="207" t="str">
        <f t="shared" si="32"/>
        <v/>
      </c>
      <c r="D47" s="204" t="str">
        <f t="shared" si="32"/>
        <v/>
      </c>
      <c r="E47" s="204" t="str">
        <f>IF($N11=FALSE,"",표준압력!Z39)</f>
        <v/>
      </c>
      <c r="F47" s="204" t="str">
        <f>IF($N11=FALSE,"",표준압력!U72)</f>
        <v/>
      </c>
      <c r="G47" s="204" t="str">
        <f>IF($N11=FALSE,"",Pressure_4_R1!L6*L$3)</f>
        <v/>
      </c>
      <c r="H47" s="345" t="str">
        <f t="shared" si="33"/>
        <v/>
      </c>
      <c r="I47" s="204" t="str">
        <f t="shared" si="34"/>
        <v/>
      </c>
      <c r="J47" s="345" t="str">
        <f t="shared" si="35"/>
        <v/>
      </c>
      <c r="K47" s="345" t="str">
        <f t="shared" si="36"/>
        <v/>
      </c>
      <c r="L47" s="204" t="str">
        <f t="shared" si="46"/>
        <v/>
      </c>
      <c r="M47" s="204" t="str">
        <f t="shared" si="47"/>
        <v/>
      </c>
      <c r="N47" s="345" t="str">
        <f t="shared" si="37"/>
        <v/>
      </c>
      <c r="O47" s="203" t="str">
        <f t="shared" si="48"/>
        <v/>
      </c>
      <c r="P47" s="204" t="str">
        <f t="shared" si="38"/>
        <v/>
      </c>
      <c r="Q47" s="204" t="str">
        <f t="shared" si="39"/>
        <v/>
      </c>
      <c r="R47" s="204" t="str">
        <f t="shared" si="40"/>
        <v/>
      </c>
      <c r="S47" s="204" t="str">
        <f t="shared" si="41"/>
        <v/>
      </c>
      <c r="T47" s="192" t="str">
        <f>IF($N11=FALSE,"",Pressure_4_R1!G6*C47)</f>
        <v/>
      </c>
      <c r="U47" s="192" t="str">
        <f t="shared" si="42"/>
        <v/>
      </c>
      <c r="V47" s="192" t="str">
        <f t="shared" si="43"/>
        <v/>
      </c>
      <c r="W47" s="192" t="str">
        <f t="shared" si="44"/>
        <v/>
      </c>
      <c r="X47" s="215" t="str">
        <f t="shared" si="45"/>
        <v/>
      </c>
    </row>
    <row r="48" spans="2:24" ht="15" customHeight="1">
      <c r="B48" s="207">
        <f t="shared" si="49"/>
        <v>4</v>
      </c>
      <c r="C48" s="207" t="str">
        <f t="shared" si="32"/>
        <v/>
      </c>
      <c r="D48" s="204" t="str">
        <f t="shared" si="32"/>
        <v/>
      </c>
      <c r="E48" s="204" t="str">
        <f>IF($N12=FALSE,"",표준압력!Z40)</f>
        <v/>
      </c>
      <c r="F48" s="204" t="str">
        <f>IF($N12=FALSE,"",표준압력!U73)</f>
        <v/>
      </c>
      <c r="G48" s="204" t="str">
        <f>IF($N12=FALSE,"",Pressure_4_R1!L7*L$3)</f>
        <v/>
      </c>
      <c r="H48" s="345" t="str">
        <f t="shared" si="33"/>
        <v/>
      </c>
      <c r="I48" s="204" t="str">
        <f t="shared" si="34"/>
        <v/>
      </c>
      <c r="J48" s="345" t="str">
        <f t="shared" si="35"/>
        <v/>
      </c>
      <c r="K48" s="345" t="str">
        <f t="shared" si="36"/>
        <v/>
      </c>
      <c r="L48" s="204" t="str">
        <f t="shared" si="46"/>
        <v/>
      </c>
      <c r="M48" s="204" t="str">
        <f t="shared" si="47"/>
        <v/>
      </c>
      <c r="N48" s="345" t="str">
        <f t="shared" si="37"/>
        <v/>
      </c>
      <c r="O48" s="203" t="str">
        <f t="shared" si="48"/>
        <v/>
      </c>
      <c r="P48" s="204" t="str">
        <f t="shared" si="38"/>
        <v/>
      </c>
      <c r="Q48" s="204" t="str">
        <f t="shared" si="39"/>
        <v/>
      </c>
      <c r="R48" s="204" t="str">
        <f t="shared" si="40"/>
        <v/>
      </c>
      <c r="S48" s="204" t="str">
        <f t="shared" si="41"/>
        <v/>
      </c>
      <c r="T48" s="192" t="str">
        <f>IF($N12=FALSE,"",Pressure_4_R1!G7*C48)</f>
        <v/>
      </c>
      <c r="U48" s="192" t="str">
        <f t="shared" si="42"/>
        <v/>
      </c>
      <c r="V48" s="192" t="str">
        <f t="shared" si="43"/>
        <v/>
      </c>
      <c r="W48" s="192" t="str">
        <f t="shared" si="44"/>
        <v/>
      </c>
      <c r="X48" s="215" t="str">
        <f t="shared" si="45"/>
        <v/>
      </c>
    </row>
    <row r="49" spans="2:25" ht="15" customHeight="1">
      <c r="B49" s="207">
        <f t="shared" si="49"/>
        <v>5</v>
      </c>
      <c r="C49" s="207" t="str">
        <f t="shared" si="32"/>
        <v/>
      </c>
      <c r="D49" s="204" t="str">
        <f t="shared" si="32"/>
        <v/>
      </c>
      <c r="E49" s="204" t="str">
        <f>IF($N13=FALSE,"",표준압력!Z41)</f>
        <v/>
      </c>
      <c r="F49" s="204" t="str">
        <f>IF($N13=FALSE,"",표준압력!U74)</f>
        <v/>
      </c>
      <c r="G49" s="204" t="str">
        <f>IF($N13=FALSE,"",Pressure_4_R1!L8*L$3)</f>
        <v/>
      </c>
      <c r="H49" s="345" t="str">
        <f t="shared" si="33"/>
        <v/>
      </c>
      <c r="I49" s="204" t="str">
        <f t="shared" si="34"/>
        <v/>
      </c>
      <c r="J49" s="345" t="str">
        <f t="shared" si="35"/>
        <v/>
      </c>
      <c r="K49" s="345" t="str">
        <f t="shared" si="36"/>
        <v/>
      </c>
      <c r="L49" s="204" t="str">
        <f t="shared" si="46"/>
        <v/>
      </c>
      <c r="M49" s="204" t="str">
        <f t="shared" si="47"/>
        <v/>
      </c>
      <c r="N49" s="345" t="str">
        <f t="shared" si="37"/>
        <v/>
      </c>
      <c r="O49" s="203" t="str">
        <f t="shared" si="48"/>
        <v/>
      </c>
      <c r="P49" s="204" t="str">
        <f t="shared" si="38"/>
        <v/>
      </c>
      <c r="Q49" s="204" t="str">
        <f t="shared" si="39"/>
        <v/>
      </c>
      <c r="R49" s="204" t="str">
        <f t="shared" si="40"/>
        <v/>
      </c>
      <c r="S49" s="204" t="str">
        <f t="shared" si="41"/>
        <v/>
      </c>
      <c r="T49" s="192" t="str">
        <f>IF($N13=FALSE,"",Pressure_4_R1!G8*C49)</f>
        <v/>
      </c>
      <c r="U49" s="192" t="str">
        <f t="shared" si="42"/>
        <v/>
      </c>
      <c r="V49" s="192" t="str">
        <f t="shared" si="43"/>
        <v/>
      </c>
      <c r="W49" s="192" t="str">
        <f t="shared" si="44"/>
        <v/>
      </c>
      <c r="X49" s="215" t="str">
        <f t="shared" si="45"/>
        <v/>
      </c>
    </row>
    <row r="50" spans="2:25" ht="15" customHeight="1">
      <c r="B50" s="207">
        <f t="shared" si="49"/>
        <v>6</v>
      </c>
      <c r="C50" s="207" t="str">
        <f t="shared" si="32"/>
        <v/>
      </c>
      <c r="D50" s="204" t="str">
        <f t="shared" si="32"/>
        <v/>
      </c>
      <c r="E50" s="204" t="str">
        <f>IF($N14=FALSE,"",표준압력!Z42)</f>
        <v/>
      </c>
      <c r="F50" s="204" t="str">
        <f>IF($N14=FALSE,"",표준압력!U75)</f>
        <v/>
      </c>
      <c r="G50" s="204" t="str">
        <f>IF($N14=FALSE,"",Pressure_4_R1!L9*L$3)</f>
        <v/>
      </c>
      <c r="H50" s="345" t="str">
        <f t="shared" si="33"/>
        <v/>
      </c>
      <c r="I50" s="204" t="str">
        <f t="shared" si="34"/>
        <v/>
      </c>
      <c r="J50" s="345" t="str">
        <f t="shared" si="35"/>
        <v/>
      </c>
      <c r="K50" s="345" t="str">
        <f t="shared" si="36"/>
        <v/>
      </c>
      <c r="L50" s="204" t="str">
        <f t="shared" si="46"/>
        <v/>
      </c>
      <c r="M50" s="204" t="str">
        <f t="shared" si="47"/>
        <v/>
      </c>
      <c r="N50" s="345" t="str">
        <f t="shared" si="37"/>
        <v/>
      </c>
      <c r="O50" s="203" t="str">
        <f t="shared" si="48"/>
        <v/>
      </c>
      <c r="P50" s="204" t="str">
        <f t="shared" si="38"/>
        <v/>
      </c>
      <c r="Q50" s="204" t="str">
        <f t="shared" si="39"/>
        <v/>
      </c>
      <c r="R50" s="204" t="str">
        <f t="shared" si="40"/>
        <v/>
      </c>
      <c r="S50" s="204" t="str">
        <f t="shared" si="41"/>
        <v/>
      </c>
      <c r="T50" s="192" t="str">
        <f>IF($N14=FALSE,"",Pressure_4_R1!G9*C50)</f>
        <v/>
      </c>
      <c r="U50" s="192" t="str">
        <f t="shared" si="42"/>
        <v/>
      </c>
      <c r="V50" s="192" t="str">
        <f t="shared" si="43"/>
        <v/>
      </c>
      <c r="W50" s="192" t="str">
        <f t="shared" si="44"/>
        <v/>
      </c>
      <c r="X50" s="215" t="str">
        <f t="shared" si="45"/>
        <v/>
      </c>
    </row>
    <row r="51" spans="2:25" ht="15" customHeight="1">
      <c r="B51" s="207">
        <f t="shared" si="49"/>
        <v>7</v>
      </c>
      <c r="C51" s="207" t="str">
        <f t="shared" si="32"/>
        <v/>
      </c>
      <c r="D51" s="204" t="str">
        <f t="shared" si="32"/>
        <v/>
      </c>
      <c r="E51" s="204" t="str">
        <f>IF($N15=FALSE,"",표준압력!Z43)</f>
        <v/>
      </c>
      <c r="F51" s="204" t="str">
        <f>IF($N15=FALSE,"",표준압력!U76)</f>
        <v/>
      </c>
      <c r="G51" s="204" t="str">
        <f>IF($N15=FALSE,"",Pressure_4_R1!L10*L$3)</f>
        <v/>
      </c>
      <c r="H51" s="345" t="str">
        <f t="shared" si="33"/>
        <v/>
      </c>
      <c r="I51" s="204" t="str">
        <f t="shared" si="34"/>
        <v/>
      </c>
      <c r="J51" s="345" t="str">
        <f t="shared" si="35"/>
        <v/>
      </c>
      <c r="K51" s="345" t="str">
        <f t="shared" si="36"/>
        <v/>
      </c>
      <c r="L51" s="204" t="str">
        <f t="shared" si="46"/>
        <v/>
      </c>
      <c r="M51" s="204" t="str">
        <f t="shared" si="47"/>
        <v/>
      </c>
      <c r="N51" s="345" t="str">
        <f t="shared" si="37"/>
        <v/>
      </c>
      <c r="O51" s="203" t="str">
        <f t="shared" si="48"/>
        <v/>
      </c>
      <c r="P51" s="204" t="str">
        <f t="shared" si="38"/>
        <v/>
      </c>
      <c r="Q51" s="204" t="str">
        <f t="shared" si="39"/>
        <v/>
      </c>
      <c r="R51" s="204" t="str">
        <f t="shared" si="40"/>
        <v/>
      </c>
      <c r="S51" s="204" t="str">
        <f t="shared" si="41"/>
        <v/>
      </c>
      <c r="T51" s="192" t="str">
        <f>IF($N15=FALSE,"",Pressure_4_R1!G10*C51)</f>
        <v/>
      </c>
      <c r="U51" s="192" t="str">
        <f t="shared" si="42"/>
        <v/>
      </c>
      <c r="V51" s="192" t="str">
        <f t="shared" si="43"/>
        <v/>
      </c>
      <c r="W51" s="192" t="str">
        <f t="shared" si="44"/>
        <v/>
      </c>
      <c r="X51" s="215" t="str">
        <f t="shared" si="45"/>
        <v/>
      </c>
    </row>
    <row r="52" spans="2:25" ht="15" customHeight="1">
      <c r="B52" s="207">
        <f t="shared" si="49"/>
        <v>8</v>
      </c>
      <c r="C52" s="207" t="str">
        <f t="shared" si="32"/>
        <v/>
      </c>
      <c r="D52" s="204" t="str">
        <f t="shared" si="32"/>
        <v/>
      </c>
      <c r="E52" s="204" t="str">
        <f>IF($N16=FALSE,"",표준압력!Z44)</f>
        <v/>
      </c>
      <c r="F52" s="204" t="str">
        <f>IF($N16=FALSE,"",표준압력!U77)</f>
        <v/>
      </c>
      <c r="G52" s="204" t="str">
        <f>IF($N16=FALSE,"",Pressure_4_R1!L11*L$3)</f>
        <v/>
      </c>
      <c r="H52" s="345" t="str">
        <f t="shared" si="33"/>
        <v/>
      </c>
      <c r="I52" s="204" t="str">
        <f t="shared" si="34"/>
        <v/>
      </c>
      <c r="J52" s="345" t="str">
        <f t="shared" si="35"/>
        <v/>
      </c>
      <c r="K52" s="345" t="str">
        <f t="shared" si="36"/>
        <v/>
      </c>
      <c r="L52" s="204" t="str">
        <f t="shared" si="46"/>
        <v/>
      </c>
      <c r="M52" s="204" t="str">
        <f t="shared" si="47"/>
        <v/>
      </c>
      <c r="N52" s="345" t="str">
        <f t="shared" si="37"/>
        <v/>
      </c>
      <c r="O52" s="203" t="str">
        <f t="shared" si="48"/>
        <v/>
      </c>
      <c r="P52" s="204" t="str">
        <f t="shared" si="38"/>
        <v/>
      </c>
      <c r="Q52" s="204" t="str">
        <f t="shared" si="39"/>
        <v/>
      </c>
      <c r="R52" s="204" t="str">
        <f t="shared" si="40"/>
        <v/>
      </c>
      <c r="S52" s="204" t="str">
        <f t="shared" si="41"/>
        <v/>
      </c>
      <c r="T52" s="192" t="str">
        <f>IF($N16=FALSE,"",Pressure_4_R1!G11*C52)</f>
        <v/>
      </c>
      <c r="U52" s="192" t="str">
        <f t="shared" si="42"/>
        <v/>
      </c>
      <c r="V52" s="192" t="str">
        <f t="shared" si="43"/>
        <v/>
      </c>
      <c r="W52" s="192" t="str">
        <f t="shared" si="44"/>
        <v/>
      </c>
      <c r="X52" s="215" t="str">
        <f t="shared" si="45"/>
        <v/>
      </c>
    </row>
    <row r="53" spans="2:25" ht="15" customHeight="1">
      <c r="B53" s="207">
        <f t="shared" si="49"/>
        <v>9</v>
      </c>
      <c r="C53" s="207" t="str">
        <f t="shared" si="32"/>
        <v/>
      </c>
      <c r="D53" s="204" t="str">
        <f t="shared" si="32"/>
        <v/>
      </c>
      <c r="E53" s="204" t="str">
        <f>IF($N17=FALSE,"",표준압력!Z45)</f>
        <v/>
      </c>
      <c r="F53" s="204" t="str">
        <f>IF($N17=FALSE,"",표준압력!U78)</f>
        <v/>
      </c>
      <c r="G53" s="204" t="str">
        <f>IF($N17=FALSE,"",Pressure_4_R1!L12*L$3)</f>
        <v/>
      </c>
      <c r="H53" s="345" t="str">
        <f t="shared" si="33"/>
        <v/>
      </c>
      <c r="I53" s="204" t="str">
        <f t="shared" si="34"/>
        <v/>
      </c>
      <c r="J53" s="345" t="str">
        <f t="shared" si="35"/>
        <v/>
      </c>
      <c r="K53" s="345" t="str">
        <f t="shared" si="36"/>
        <v/>
      </c>
      <c r="L53" s="204" t="str">
        <f t="shared" si="46"/>
        <v/>
      </c>
      <c r="M53" s="204" t="str">
        <f t="shared" si="47"/>
        <v/>
      </c>
      <c r="N53" s="345" t="str">
        <f t="shared" si="37"/>
        <v/>
      </c>
      <c r="O53" s="203" t="str">
        <f t="shared" si="48"/>
        <v/>
      </c>
      <c r="P53" s="204" t="str">
        <f t="shared" si="38"/>
        <v/>
      </c>
      <c r="Q53" s="204" t="str">
        <f t="shared" si="39"/>
        <v/>
      </c>
      <c r="R53" s="204" t="str">
        <f t="shared" si="40"/>
        <v/>
      </c>
      <c r="S53" s="204" t="str">
        <f t="shared" si="41"/>
        <v/>
      </c>
      <c r="T53" s="192" t="str">
        <f>IF($N17=FALSE,"",Pressure_4_R1!G12*C53)</f>
        <v/>
      </c>
      <c r="U53" s="192" t="str">
        <f t="shared" si="42"/>
        <v/>
      </c>
      <c r="V53" s="192" t="str">
        <f t="shared" si="43"/>
        <v/>
      </c>
      <c r="W53" s="192" t="str">
        <f t="shared" si="44"/>
        <v/>
      </c>
      <c r="X53" s="215" t="str">
        <f t="shared" si="45"/>
        <v/>
      </c>
    </row>
    <row r="54" spans="2:25" ht="15" customHeight="1">
      <c r="B54" s="207">
        <f t="shared" si="49"/>
        <v>10</v>
      </c>
      <c r="C54" s="207" t="str">
        <f t="shared" si="32"/>
        <v/>
      </c>
      <c r="D54" s="204" t="str">
        <f t="shared" si="32"/>
        <v/>
      </c>
      <c r="E54" s="204" t="str">
        <f>IF($N18=FALSE,"",표준압력!Z46)</f>
        <v/>
      </c>
      <c r="F54" s="204" t="str">
        <f>IF($N18=FALSE,"",표준압력!U79)</f>
        <v/>
      </c>
      <c r="G54" s="204" t="str">
        <f>IF($N18=FALSE,"",Pressure_4_R1!L13*L$3)</f>
        <v/>
      </c>
      <c r="H54" s="345" t="str">
        <f t="shared" si="33"/>
        <v/>
      </c>
      <c r="I54" s="204" t="str">
        <f t="shared" si="34"/>
        <v/>
      </c>
      <c r="J54" s="345" t="str">
        <f t="shared" si="35"/>
        <v/>
      </c>
      <c r="K54" s="345" t="str">
        <f t="shared" si="36"/>
        <v/>
      </c>
      <c r="L54" s="204" t="str">
        <f t="shared" si="46"/>
        <v/>
      </c>
      <c r="M54" s="204" t="str">
        <f t="shared" si="47"/>
        <v/>
      </c>
      <c r="N54" s="345" t="str">
        <f t="shared" si="37"/>
        <v/>
      </c>
      <c r="O54" s="203" t="str">
        <f t="shared" si="48"/>
        <v/>
      </c>
      <c r="P54" s="204" t="str">
        <f t="shared" si="38"/>
        <v/>
      </c>
      <c r="Q54" s="204" t="str">
        <f t="shared" si="39"/>
        <v/>
      </c>
      <c r="R54" s="204" t="str">
        <f t="shared" si="40"/>
        <v/>
      </c>
      <c r="S54" s="204" t="str">
        <f t="shared" si="41"/>
        <v/>
      </c>
      <c r="T54" s="192" t="str">
        <f>IF($N18=FALSE,"",Pressure_4_R1!G13*C54)</f>
        <v/>
      </c>
      <c r="U54" s="192" t="str">
        <f t="shared" si="42"/>
        <v/>
      </c>
      <c r="V54" s="192" t="str">
        <f t="shared" si="43"/>
        <v/>
      </c>
      <c r="W54" s="192" t="str">
        <f t="shared" si="44"/>
        <v/>
      </c>
      <c r="X54" s="215" t="str">
        <f t="shared" si="45"/>
        <v/>
      </c>
    </row>
    <row r="55" spans="2:25" ht="15" customHeight="1">
      <c r="B55" s="207">
        <f t="shared" si="49"/>
        <v>11</v>
      </c>
      <c r="C55" s="207" t="str">
        <f t="shared" si="32"/>
        <v/>
      </c>
      <c r="D55" s="204" t="str">
        <f t="shared" si="32"/>
        <v/>
      </c>
      <c r="E55" s="204" t="str">
        <f>IF($N19=FALSE,"",표준압력!Z47)</f>
        <v/>
      </c>
      <c r="F55" s="204" t="str">
        <f>IF($N19=FALSE,"",표준압력!U80)</f>
        <v/>
      </c>
      <c r="G55" s="204" t="str">
        <f>IF($N19=FALSE,"",Pressure_4_R1!L14*L$3)</f>
        <v/>
      </c>
      <c r="H55" s="345" t="str">
        <f t="shared" si="33"/>
        <v/>
      </c>
      <c r="I55" s="204" t="str">
        <f t="shared" si="34"/>
        <v/>
      </c>
      <c r="J55" s="345" t="str">
        <f t="shared" si="35"/>
        <v/>
      </c>
      <c r="K55" s="345" t="str">
        <f t="shared" si="36"/>
        <v/>
      </c>
      <c r="L55" s="204" t="str">
        <f t="shared" si="46"/>
        <v/>
      </c>
      <c r="M55" s="204" t="str">
        <f t="shared" si="47"/>
        <v/>
      </c>
      <c r="N55" s="345" t="str">
        <f t="shared" si="37"/>
        <v/>
      </c>
      <c r="O55" s="203" t="str">
        <f t="shared" si="48"/>
        <v/>
      </c>
      <c r="P55" s="204" t="str">
        <f t="shared" si="38"/>
        <v/>
      </c>
      <c r="Q55" s="204" t="str">
        <f t="shared" si="39"/>
        <v/>
      </c>
      <c r="R55" s="204" t="str">
        <f t="shared" si="40"/>
        <v/>
      </c>
      <c r="S55" s="204" t="str">
        <f t="shared" si="41"/>
        <v/>
      </c>
      <c r="T55" s="192" t="str">
        <f>IF($N19=FALSE,"",Pressure_4_R1!G14*C55)</f>
        <v/>
      </c>
      <c r="U55" s="192" t="str">
        <f t="shared" si="42"/>
        <v/>
      </c>
      <c r="V55" s="192" t="str">
        <f t="shared" si="43"/>
        <v/>
      </c>
      <c r="W55" s="192" t="str">
        <f t="shared" si="44"/>
        <v/>
      </c>
      <c r="X55" s="215" t="str">
        <f t="shared" si="45"/>
        <v/>
      </c>
    </row>
    <row r="56" spans="2:25" ht="15" customHeight="1">
      <c r="B56" s="207">
        <f t="shared" si="49"/>
        <v>12</v>
      </c>
      <c r="C56" s="207" t="str">
        <f t="shared" si="32"/>
        <v/>
      </c>
      <c r="D56" s="204" t="str">
        <f t="shared" si="32"/>
        <v/>
      </c>
      <c r="E56" s="204" t="str">
        <f>IF($N20=FALSE,"",표준압력!Z48)</f>
        <v/>
      </c>
      <c r="F56" s="204" t="str">
        <f>IF($N20=FALSE,"",표준압력!U81)</f>
        <v/>
      </c>
      <c r="G56" s="204" t="str">
        <f>IF($N20=FALSE,"",Pressure_4_R1!L15*L$3)</f>
        <v/>
      </c>
      <c r="H56" s="345" t="str">
        <f t="shared" si="33"/>
        <v/>
      </c>
      <c r="I56" s="204" t="str">
        <f t="shared" si="34"/>
        <v/>
      </c>
      <c r="J56" s="345" t="str">
        <f t="shared" si="35"/>
        <v/>
      </c>
      <c r="K56" s="345" t="str">
        <f t="shared" si="36"/>
        <v/>
      </c>
      <c r="L56" s="204" t="str">
        <f t="shared" si="46"/>
        <v/>
      </c>
      <c r="M56" s="204" t="str">
        <f t="shared" si="47"/>
        <v/>
      </c>
      <c r="N56" s="345" t="str">
        <f t="shared" si="37"/>
        <v/>
      </c>
      <c r="O56" s="203" t="str">
        <f t="shared" si="48"/>
        <v/>
      </c>
      <c r="P56" s="204" t="str">
        <f t="shared" si="38"/>
        <v/>
      </c>
      <c r="Q56" s="204" t="str">
        <f t="shared" si="39"/>
        <v/>
      </c>
      <c r="R56" s="204" t="str">
        <f t="shared" si="40"/>
        <v/>
      </c>
      <c r="S56" s="204" t="str">
        <f t="shared" si="41"/>
        <v/>
      </c>
      <c r="T56" s="192" t="str">
        <f>IF($N20=FALSE,"",Pressure_4_R1!G15*C56)</f>
        <v/>
      </c>
      <c r="U56" s="192" t="str">
        <f t="shared" si="42"/>
        <v/>
      </c>
      <c r="V56" s="192" t="str">
        <f t="shared" si="43"/>
        <v/>
      </c>
      <c r="W56" s="192" t="str">
        <f t="shared" si="44"/>
        <v/>
      </c>
      <c r="X56" s="215" t="str">
        <f t="shared" si="45"/>
        <v/>
      </c>
    </row>
    <row r="57" spans="2:25" ht="15" customHeight="1">
      <c r="B57" s="207">
        <f t="shared" si="49"/>
        <v>13</v>
      </c>
      <c r="C57" s="207" t="str">
        <f t="shared" si="32"/>
        <v/>
      </c>
      <c r="D57" s="204" t="str">
        <f t="shared" si="32"/>
        <v/>
      </c>
      <c r="E57" s="204" t="str">
        <f>IF($N21=FALSE,"",표준압력!Z49)</f>
        <v/>
      </c>
      <c r="F57" s="204" t="str">
        <f>IF($N21=FALSE,"",표준압력!U82)</f>
        <v/>
      </c>
      <c r="G57" s="204" t="str">
        <f>IF($N21=FALSE,"",Pressure_4_R1!L16*L$3)</f>
        <v/>
      </c>
      <c r="H57" s="345" t="str">
        <f t="shared" si="33"/>
        <v/>
      </c>
      <c r="I57" s="204" t="str">
        <f t="shared" si="34"/>
        <v/>
      </c>
      <c r="J57" s="345" t="str">
        <f t="shared" si="35"/>
        <v/>
      </c>
      <c r="K57" s="345" t="str">
        <f t="shared" si="36"/>
        <v/>
      </c>
      <c r="L57" s="204" t="str">
        <f t="shared" si="46"/>
        <v/>
      </c>
      <c r="M57" s="204" t="str">
        <f t="shared" si="47"/>
        <v/>
      </c>
      <c r="N57" s="345" t="str">
        <f t="shared" si="37"/>
        <v/>
      </c>
      <c r="O57" s="203" t="str">
        <f t="shared" si="48"/>
        <v/>
      </c>
      <c r="P57" s="204" t="str">
        <f t="shared" si="38"/>
        <v/>
      </c>
      <c r="Q57" s="204" t="str">
        <f t="shared" si="39"/>
        <v/>
      </c>
      <c r="R57" s="204" t="str">
        <f t="shared" si="40"/>
        <v/>
      </c>
      <c r="S57" s="204" t="str">
        <f t="shared" si="41"/>
        <v/>
      </c>
      <c r="T57" s="192" t="str">
        <f>IF($N21=FALSE,"",Pressure_4_R1!G16*C57)</f>
        <v/>
      </c>
      <c r="U57" s="192" t="str">
        <f t="shared" si="42"/>
        <v/>
      </c>
      <c r="V57" s="192" t="str">
        <f t="shared" si="43"/>
        <v/>
      </c>
      <c r="W57" s="192" t="str">
        <f t="shared" si="44"/>
        <v/>
      </c>
      <c r="X57" s="215" t="str">
        <f t="shared" si="45"/>
        <v/>
      </c>
    </row>
    <row r="58" spans="2:25" ht="15" customHeight="1">
      <c r="B58" s="207">
        <f t="shared" si="49"/>
        <v>14</v>
      </c>
      <c r="C58" s="207" t="str">
        <f t="shared" si="32"/>
        <v/>
      </c>
      <c r="D58" s="204" t="str">
        <f t="shared" si="32"/>
        <v/>
      </c>
      <c r="E58" s="204" t="str">
        <f>IF($N22=FALSE,"",표준압력!Z50)</f>
        <v/>
      </c>
      <c r="F58" s="204" t="str">
        <f>IF($N22=FALSE,"",표준압력!U83)</f>
        <v/>
      </c>
      <c r="G58" s="204" t="str">
        <f>IF($N22=FALSE,"",Pressure_4_R1!L17*L$3)</f>
        <v/>
      </c>
      <c r="H58" s="345" t="str">
        <f t="shared" si="33"/>
        <v/>
      </c>
      <c r="I58" s="204" t="str">
        <f t="shared" si="34"/>
        <v/>
      </c>
      <c r="J58" s="345" t="str">
        <f t="shared" si="35"/>
        <v/>
      </c>
      <c r="K58" s="345" t="str">
        <f t="shared" si="36"/>
        <v/>
      </c>
      <c r="L58" s="204" t="str">
        <f t="shared" si="46"/>
        <v/>
      </c>
      <c r="M58" s="204" t="str">
        <f t="shared" si="47"/>
        <v/>
      </c>
      <c r="N58" s="345" t="str">
        <f t="shared" si="37"/>
        <v/>
      </c>
      <c r="O58" s="203" t="str">
        <f t="shared" si="48"/>
        <v/>
      </c>
      <c r="P58" s="204" t="str">
        <f t="shared" si="38"/>
        <v/>
      </c>
      <c r="Q58" s="204" t="str">
        <f t="shared" si="39"/>
        <v/>
      </c>
      <c r="R58" s="204" t="str">
        <f t="shared" si="40"/>
        <v/>
      </c>
      <c r="S58" s="204" t="str">
        <f t="shared" si="41"/>
        <v/>
      </c>
      <c r="T58" s="192" t="str">
        <f>IF($N22=FALSE,"",Pressure_4_R1!G17*C58)</f>
        <v/>
      </c>
      <c r="U58" s="192" t="str">
        <f t="shared" si="42"/>
        <v/>
      </c>
      <c r="V58" s="192" t="str">
        <f t="shared" si="43"/>
        <v/>
      </c>
      <c r="W58" s="192" t="str">
        <f t="shared" si="44"/>
        <v/>
      </c>
      <c r="X58" s="215" t="str">
        <f t="shared" si="45"/>
        <v/>
      </c>
    </row>
    <row r="59" spans="2:25" ht="15" customHeight="1" thickBot="1">
      <c r="B59" s="207">
        <f t="shared" si="49"/>
        <v>15</v>
      </c>
      <c r="C59" s="207" t="str">
        <f t="shared" si="32"/>
        <v/>
      </c>
      <c r="D59" s="204" t="str">
        <f t="shared" si="32"/>
        <v/>
      </c>
      <c r="E59" s="204" t="str">
        <f>IF($N23=FALSE,"",표준압력!Z51)</f>
        <v/>
      </c>
      <c r="F59" s="204" t="str">
        <f>IF($N23=FALSE,"",표준압력!U84)</f>
        <v/>
      </c>
      <c r="G59" s="204" t="str">
        <f>IF($N23=FALSE,"",Pressure_4_R1!L18*L$3)</f>
        <v/>
      </c>
      <c r="H59" s="345" t="str">
        <f t="shared" si="33"/>
        <v/>
      </c>
      <c r="I59" s="204" t="str">
        <f t="shared" si="34"/>
        <v/>
      </c>
      <c r="J59" s="345" t="str">
        <f t="shared" si="35"/>
        <v/>
      </c>
      <c r="K59" s="345" t="str">
        <f t="shared" si="36"/>
        <v/>
      </c>
      <c r="L59" s="204" t="str">
        <f t="shared" si="46"/>
        <v/>
      </c>
      <c r="M59" s="204" t="str">
        <f t="shared" si="47"/>
        <v/>
      </c>
      <c r="N59" s="345" t="str">
        <f t="shared" si="37"/>
        <v/>
      </c>
      <c r="O59" s="203" t="str">
        <f t="shared" si="48"/>
        <v/>
      </c>
      <c r="P59" s="204" t="str">
        <f t="shared" si="38"/>
        <v/>
      </c>
      <c r="Q59" s="204" t="str">
        <f t="shared" si="39"/>
        <v/>
      </c>
      <c r="R59" s="204" t="str">
        <f t="shared" si="40"/>
        <v/>
      </c>
      <c r="S59" s="204" t="str">
        <f t="shared" si="41"/>
        <v/>
      </c>
      <c r="T59" s="192" t="str">
        <f>IF($N23=FALSE,"",Pressure_4_R1!G18*C59)</f>
        <v/>
      </c>
      <c r="U59" s="192" t="str">
        <f t="shared" si="42"/>
        <v/>
      </c>
      <c r="V59" s="192" t="str">
        <f t="shared" si="43"/>
        <v/>
      </c>
      <c r="W59" s="192" t="str">
        <f t="shared" si="44"/>
        <v/>
      </c>
      <c r="X59" s="215" t="str">
        <f t="shared" si="45"/>
        <v/>
      </c>
    </row>
    <row r="60" spans="2:25" ht="15" customHeight="1" thickBot="1">
      <c r="S60" s="191"/>
      <c r="U60" s="206"/>
      <c r="V60" s="206"/>
      <c r="W60" s="206"/>
      <c r="X60" s="216" t="str">
        <f>IF($N24=FALSE,"",IF(SUM(X45:X59)=0,"","초과"))</f>
        <v/>
      </c>
    </row>
    <row r="61" spans="2:25" ht="15" customHeight="1">
      <c r="B61" s="195" t="s">
        <v>396</v>
      </c>
      <c r="H61" s="195" t="s">
        <v>397</v>
      </c>
      <c r="S61" s="191"/>
      <c r="T61" s="195" t="s">
        <v>420</v>
      </c>
      <c r="U61" s="206"/>
      <c r="V61" s="206"/>
      <c r="W61" s="206"/>
      <c r="X61" s="206"/>
      <c r="Y61" s="206"/>
    </row>
    <row r="62" spans="2:25" ht="15" customHeight="1">
      <c r="B62" s="688" t="s">
        <v>398</v>
      </c>
      <c r="C62" s="683" t="s">
        <v>399</v>
      </c>
      <c r="D62" s="681" t="s">
        <v>563</v>
      </c>
      <c r="E62" s="689"/>
      <c r="F62" s="682"/>
      <c r="H62" s="690" t="s">
        <v>400</v>
      </c>
      <c r="I62" s="691"/>
      <c r="J62" s="692"/>
      <c r="K62" s="697" t="s">
        <v>467</v>
      </c>
      <c r="M62" s="210" t="s">
        <v>401</v>
      </c>
      <c r="N62" s="699" t="s">
        <v>402</v>
      </c>
      <c r="O62" s="700"/>
      <c r="P62" s="700"/>
      <c r="Q62" s="700"/>
      <c r="R62" s="701"/>
      <c r="S62" s="191"/>
      <c r="T62" s="714" t="s">
        <v>421</v>
      </c>
      <c r="U62" s="715"/>
      <c r="V62" s="206"/>
    </row>
    <row r="63" spans="2:25" ht="15" customHeight="1">
      <c r="B63" s="688"/>
      <c r="C63" s="683"/>
      <c r="D63" s="254" t="s">
        <v>408</v>
      </c>
      <c r="E63" s="254" t="s">
        <v>409</v>
      </c>
      <c r="F63" s="254" t="s">
        <v>410</v>
      </c>
      <c r="H63" s="259" t="s">
        <v>411</v>
      </c>
      <c r="I63" s="259" t="s">
        <v>412</v>
      </c>
      <c r="J63" s="259" t="s">
        <v>413</v>
      </c>
      <c r="K63" s="698"/>
      <c r="M63" s="217" t="s">
        <v>414</v>
      </c>
      <c r="N63" s="218" t="s">
        <v>171</v>
      </c>
      <c r="O63" s="283" t="s">
        <v>145</v>
      </c>
      <c r="P63" s="283" t="s">
        <v>66</v>
      </c>
      <c r="Q63" s="283" t="s">
        <v>418</v>
      </c>
      <c r="R63" s="283" t="s">
        <v>95</v>
      </c>
      <c r="S63" s="191"/>
      <c r="T63" s="213" t="s">
        <v>422</v>
      </c>
      <c r="U63" s="214" t="e">
        <f>SLOPE(D45:D59,H45:H59)</f>
        <v>#DIV/0!</v>
      </c>
      <c r="V63" s="206"/>
    </row>
    <row r="64" spans="2:25" ht="15" customHeight="1">
      <c r="B64" s="688"/>
      <c r="C64" s="258">
        <f ca="1">D44</f>
        <v>0</v>
      </c>
      <c r="D64" s="258">
        <f ca="1">H44</f>
        <v>0</v>
      </c>
      <c r="E64" s="258">
        <f ca="1">I44</f>
        <v>0</v>
      </c>
      <c r="F64" s="258">
        <f ca="1">W44</f>
        <v>0</v>
      </c>
      <c r="H64" s="259">
        <f ca="1">D64</f>
        <v>0</v>
      </c>
      <c r="I64" s="259">
        <f ca="1">H64</f>
        <v>0</v>
      </c>
      <c r="J64" s="259">
        <f ca="1">I64</f>
        <v>0</v>
      </c>
      <c r="K64" s="282" t="str">
        <f>IF(TYPE(MATCH("FAIL",K65:K79,0))=16,"","FAIL")</f>
        <v/>
      </c>
      <c r="M64" s="219">
        <f ca="1">IF(R$3=TRUE,MIN(M65:M79),IF(TYPE(MATCH(K3,$AA$6:$AH$6,0))=16,MIN(M65:M79),MIN(M65:M79,N3)))</f>
        <v>0</v>
      </c>
      <c r="N64" s="220">
        <f ca="1">OFFSET(U67,MATCH(M64,V68:V78,0),0)</f>
        <v>0</v>
      </c>
      <c r="O64" s="220">
        <f ca="1">N64</f>
        <v>0</v>
      </c>
      <c r="P64" s="220">
        <f ca="1">O64</f>
        <v>0</v>
      </c>
      <c r="Q64" s="220">
        <f ca="1">P64</f>
        <v>0</v>
      </c>
      <c r="R64" s="220" t="str">
        <f ca="1">OFFSET(U67,MATCH(M64+1,V68:V78,0),0)</f>
        <v>0.0</v>
      </c>
      <c r="S64" s="191"/>
      <c r="T64" s="213" t="s">
        <v>423</v>
      </c>
      <c r="U64" s="214" t="e">
        <f>INTERCEPT(D45:D59,H45:H59)</f>
        <v>#DIV/0!</v>
      </c>
      <c r="V64" s="206"/>
    </row>
    <row r="65" spans="2:24" ht="15" customHeight="1">
      <c r="B65" s="192">
        <f>B45</f>
        <v>1</v>
      </c>
      <c r="C65" s="212" t="str">
        <f>IF($N9=FALSE,"",TEXT(ROUND(D45,$M$64),N65))</f>
        <v/>
      </c>
      <c r="D65" s="212" t="str">
        <f t="shared" ref="D65:D79" si="50">IF($N9=FALSE,"",TEXT(H45,O65))</f>
        <v/>
      </c>
      <c r="E65" s="212" t="str">
        <f t="shared" ref="E65:E79" si="51">IF($N9=FALSE,"",TEXT(ROUND(I45,$M$64),P65))</f>
        <v/>
      </c>
      <c r="F65" s="212" t="str">
        <f t="shared" ref="F65:F79" si="52">IF($N9=FALSE,"",TEXT(+IF(R$3=TRUE,ROUND(W45,$M$64),ROUNDUP(W45,$M$64)),Q65))</f>
        <v/>
      </c>
      <c r="H65" s="221" t="str">
        <f>IF($N9=FALSE,"",ROUND(Pressure_4_R1!N4*$L$3,M$64+1))</f>
        <v/>
      </c>
      <c r="I65" s="221" t="str">
        <f>IF($N9=FALSE,"",ROUND(Pressure_4_R1!O4*$L$3,M$64+1))</f>
        <v/>
      </c>
      <c r="J65" s="221" t="str">
        <f>IF($N9=FALSE,"","± "&amp;TEXT((I65-H65)/2,R65))</f>
        <v/>
      </c>
      <c r="K65" s="222" t="str">
        <f t="shared" ref="K65:K79" si="53">IF($N9=FALSE,"",IF(AND(H65&lt;=H45,H45&lt;=I65),"PASS","FAIL"))</f>
        <v/>
      </c>
      <c r="M65" s="207" t="str">
        <f t="shared" ref="M65:M79" ca="1" si="54">IF($N9=FALSE,"",OFFSET(V$67,COUNTIF(T$68:T$78,"&lt;="&amp;U45),0)+S$3)</f>
        <v/>
      </c>
      <c r="N65" s="207" t="str">
        <f t="shared" ref="N65:N79" ca="1" si="55">IF($N9=FALSE,"",SUBSTITUTE(OFFSET($X$67,COUNTIF($W$68:$W$77,"&lt;="&amp;ABS(C45)),0),0,"")&amp;N$64)</f>
        <v/>
      </c>
      <c r="O65" s="207" t="str">
        <f t="shared" ref="O65:O79" ca="1" si="56">IF($N9=FALSE,"",SUBSTITUTE(OFFSET($X$67,COUNTIF($W$68:$W$77,"&lt;="&amp;ABS(H45)),0),0,"")&amp;O$64)</f>
        <v/>
      </c>
      <c r="P65" s="207" t="str">
        <f t="shared" ref="P65:P79" ca="1" si="57">IF($N9=FALSE,"",SUBSTITUTE(OFFSET($X$67,COUNTIF($W$68:$W$77,"&lt;="&amp;ABS(I45)),0),0,"")&amp;P$64)</f>
        <v/>
      </c>
      <c r="Q65" s="207" t="str">
        <f t="shared" ref="Q65:R79" si="58">IF($N9=FALSE,"",Q$64)</f>
        <v/>
      </c>
      <c r="R65" s="207" t="str">
        <f t="shared" si="58"/>
        <v/>
      </c>
      <c r="S65" s="191"/>
      <c r="T65" s="191"/>
      <c r="V65" s="206"/>
    </row>
    <row r="66" spans="2:24" ht="15" customHeight="1">
      <c r="B66" s="192">
        <f>B46</f>
        <v>2</v>
      </c>
      <c r="C66" s="212" t="str">
        <f t="shared" ref="C66:C79" si="59">IF($N10=FALSE,"",TEXT(ROUND(D46,$M$64),N66))</f>
        <v/>
      </c>
      <c r="D66" s="212" t="str">
        <f t="shared" si="50"/>
        <v/>
      </c>
      <c r="E66" s="212" t="str">
        <f t="shared" si="51"/>
        <v/>
      </c>
      <c r="F66" s="212" t="str">
        <f t="shared" si="52"/>
        <v/>
      </c>
      <c r="H66" s="221" t="str">
        <f>IF($N10=FALSE,"",ROUND(Pressure_4_R1!N5*$L$3,M$64+1))</f>
        <v/>
      </c>
      <c r="I66" s="221" t="str">
        <f>IF($N10=FALSE,"",ROUND(Pressure_4_R1!O5*$L$3,M$64+1))</f>
        <v/>
      </c>
      <c r="J66" s="221" t="str">
        <f t="shared" ref="J66:J79" si="60">IF($N10=FALSE,"","± "&amp;TEXT((I66-H66)/2,R66))</f>
        <v/>
      </c>
      <c r="K66" s="222" t="str">
        <f t="shared" si="53"/>
        <v/>
      </c>
      <c r="M66" s="207" t="str">
        <f t="shared" ca="1" si="54"/>
        <v/>
      </c>
      <c r="N66" s="207" t="str">
        <f t="shared" ca="1" si="55"/>
        <v/>
      </c>
      <c r="O66" s="207" t="str">
        <f t="shared" ca="1" si="56"/>
        <v/>
      </c>
      <c r="P66" s="207" t="str">
        <f t="shared" ca="1" si="57"/>
        <v/>
      </c>
      <c r="Q66" s="207" t="str">
        <f t="shared" si="58"/>
        <v/>
      </c>
      <c r="R66" s="207" t="str">
        <f t="shared" si="58"/>
        <v/>
      </c>
      <c r="S66" s="191"/>
      <c r="T66" s="209" t="s">
        <v>403</v>
      </c>
      <c r="U66" s="209" t="s">
        <v>404</v>
      </c>
      <c r="V66" s="209" t="s">
        <v>405</v>
      </c>
      <c r="W66" s="209" t="s">
        <v>406</v>
      </c>
      <c r="X66" s="209" t="s">
        <v>407</v>
      </c>
    </row>
    <row r="67" spans="2:24" ht="15" customHeight="1">
      <c r="B67" s="192">
        <f t="shared" ref="B67:B79" si="61">B47</f>
        <v>3</v>
      </c>
      <c r="C67" s="212" t="str">
        <f t="shared" si="59"/>
        <v/>
      </c>
      <c r="D67" s="212" t="str">
        <f t="shared" si="50"/>
        <v/>
      </c>
      <c r="E67" s="212" t="str">
        <f t="shared" si="51"/>
        <v/>
      </c>
      <c r="F67" s="212" t="str">
        <f t="shared" si="52"/>
        <v/>
      </c>
      <c r="H67" s="221" t="str">
        <f>IF($N11=FALSE,"",ROUND(Pressure_4_R1!N6*$L$3,M$64+1))</f>
        <v/>
      </c>
      <c r="I67" s="221" t="str">
        <f>IF($N11=FALSE,"",ROUND(Pressure_4_R1!O6*$L$3,M$64+1))</f>
        <v/>
      </c>
      <c r="J67" s="221" t="str">
        <f t="shared" si="60"/>
        <v/>
      </c>
      <c r="K67" s="222" t="str">
        <f t="shared" si="53"/>
        <v/>
      </c>
      <c r="M67" s="207" t="str">
        <f t="shared" ca="1" si="54"/>
        <v/>
      </c>
      <c r="N67" s="207" t="str">
        <f t="shared" ca="1" si="55"/>
        <v/>
      </c>
      <c r="O67" s="207" t="str">
        <f t="shared" ca="1" si="56"/>
        <v/>
      </c>
      <c r="P67" s="207" t="str">
        <f t="shared" ca="1" si="57"/>
        <v/>
      </c>
      <c r="Q67" s="207" t="str">
        <f t="shared" si="58"/>
        <v/>
      </c>
      <c r="R67" s="207" t="str">
        <f t="shared" si="58"/>
        <v/>
      </c>
      <c r="S67" s="191"/>
      <c r="T67" s="211"/>
      <c r="U67" s="211" t="s">
        <v>133</v>
      </c>
      <c r="V67" s="209" t="s">
        <v>419</v>
      </c>
      <c r="W67" s="211"/>
      <c r="X67" s="211" t="s">
        <v>133</v>
      </c>
    </row>
    <row r="68" spans="2:24" ht="15" customHeight="1">
      <c r="B68" s="192">
        <f t="shared" si="61"/>
        <v>4</v>
      </c>
      <c r="C68" s="212" t="str">
        <f t="shared" si="59"/>
        <v/>
      </c>
      <c r="D68" s="212" t="str">
        <f t="shared" si="50"/>
        <v/>
      </c>
      <c r="E68" s="212" t="str">
        <f t="shared" si="51"/>
        <v/>
      </c>
      <c r="F68" s="212" t="str">
        <f t="shared" si="52"/>
        <v/>
      </c>
      <c r="H68" s="221" t="str">
        <f>IF($N12=FALSE,"",ROUND(Pressure_4_R1!N7*$L$3,M$64+1))</f>
        <v/>
      </c>
      <c r="I68" s="221" t="str">
        <f>IF($N12=FALSE,"",ROUND(Pressure_4_R1!O7*$L$3,M$64+1))</f>
        <v/>
      </c>
      <c r="J68" s="221" t="str">
        <f t="shared" si="60"/>
        <v/>
      </c>
      <c r="K68" s="222" t="str">
        <f t="shared" si="53"/>
        <v/>
      </c>
      <c r="M68" s="207" t="str">
        <f t="shared" ca="1" si="54"/>
        <v/>
      </c>
      <c r="N68" s="207" t="str">
        <f t="shared" ca="1" si="55"/>
        <v/>
      </c>
      <c r="O68" s="207" t="str">
        <f t="shared" ca="1" si="56"/>
        <v/>
      </c>
      <c r="P68" s="207" t="str">
        <f t="shared" ca="1" si="57"/>
        <v/>
      </c>
      <c r="Q68" s="207" t="str">
        <f t="shared" si="58"/>
        <v/>
      </c>
      <c r="R68" s="207" t="str">
        <f t="shared" si="58"/>
        <v/>
      </c>
      <c r="S68" s="191"/>
      <c r="T68" s="325">
        <v>1E-8</v>
      </c>
      <c r="U68" s="325" t="s">
        <v>679</v>
      </c>
      <c r="V68" s="325">
        <v>8</v>
      </c>
      <c r="W68" s="75">
        <v>0</v>
      </c>
      <c r="X68" s="75"/>
    </row>
    <row r="69" spans="2:24" ht="15" customHeight="1">
      <c r="B69" s="192">
        <f t="shared" si="61"/>
        <v>5</v>
      </c>
      <c r="C69" s="212" t="str">
        <f>IF($N13=FALSE,"",TEXT(ROUND(D49,$M$64),N69))</f>
        <v/>
      </c>
      <c r="D69" s="212" t="str">
        <f t="shared" si="50"/>
        <v/>
      </c>
      <c r="E69" s="212" t="str">
        <f t="shared" si="51"/>
        <v/>
      </c>
      <c r="F69" s="212" t="str">
        <f t="shared" si="52"/>
        <v/>
      </c>
      <c r="H69" s="221" t="str">
        <f>IF($N13=FALSE,"",ROUND(Pressure_4_R1!N8*$L$3,M$64+1))</f>
        <v/>
      </c>
      <c r="I69" s="221" t="str">
        <f>IF($N13=FALSE,"",ROUND(Pressure_4_R1!O8*$L$3,M$64+1))</f>
        <v/>
      </c>
      <c r="J69" s="221" t="str">
        <f t="shared" si="60"/>
        <v/>
      </c>
      <c r="K69" s="222" t="str">
        <f t="shared" si="53"/>
        <v/>
      </c>
      <c r="M69" s="207" t="str">
        <f t="shared" ca="1" si="54"/>
        <v/>
      </c>
      <c r="N69" s="207" t="str">
        <f t="shared" ca="1" si="55"/>
        <v/>
      </c>
      <c r="O69" s="207" t="str">
        <f t="shared" ca="1" si="56"/>
        <v/>
      </c>
      <c r="P69" s="207" t="str">
        <f t="shared" ca="1" si="57"/>
        <v/>
      </c>
      <c r="Q69" s="207" t="str">
        <f t="shared" si="58"/>
        <v/>
      </c>
      <c r="R69" s="207" t="str">
        <f t="shared" si="58"/>
        <v/>
      </c>
      <c r="S69" s="191"/>
      <c r="T69" s="325">
        <v>9.9999999999999995E-8</v>
      </c>
      <c r="U69" s="325" t="s">
        <v>540</v>
      </c>
      <c r="V69" s="325">
        <v>7</v>
      </c>
      <c r="W69" s="75">
        <v>1</v>
      </c>
      <c r="X69" s="75"/>
    </row>
    <row r="70" spans="2:24" ht="15" customHeight="1">
      <c r="B70" s="192">
        <f t="shared" si="61"/>
        <v>6</v>
      </c>
      <c r="C70" s="212" t="str">
        <f>IF($N14=FALSE,"",TEXT(ROUND(D50,$M$64),N70))</f>
        <v/>
      </c>
      <c r="D70" s="212" t="str">
        <f t="shared" si="50"/>
        <v/>
      </c>
      <c r="E70" s="212" t="str">
        <f t="shared" si="51"/>
        <v/>
      </c>
      <c r="F70" s="212" t="str">
        <f t="shared" si="52"/>
        <v/>
      </c>
      <c r="H70" s="221" t="str">
        <f>IF($N14=FALSE,"",ROUND(Pressure_4_R1!N9*$L$3,M$64+1))</f>
        <v/>
      </c>
      <c r="I70" s="221" t="str">
        <f>IF($N14=FALSE,"",ROUND(Pressure_4_R1!O9*$L$3,M$64+1))</f>
        <v/>
      </c>
      <c r="J70" s="221" t="str">
        <f t="shared" si="60"/>
        <v/>
      </c>
      <c r="K70" s="222" t="str">
        <f t="shared" si="53"/>
        <v/>
      </c>
      <c r="M70" s="207" t="str">
        <f t="shared" ca="1" si="54"/>
        <v/>
      </c>
      <c r="N70" s="207" t="str">
        <f t="shared" ca="1" si="55"/>
        <v/>
      </c>
      <c r="O70" s="207" t="str">
        <f t="shared" ca="1" si="56"/>
        <v/>
      </c>
      <c r="P70" s="207" t="str">
        <f t="shared" ca="1" si="57"/>
        <v/>
      </c>
      <c r="Q70" s="207" t="str">
        <f t="shared" si="58"/>
        <v/>
      </c>
      <c r="R70" s="207" t="str">
        <f t="shared" si="58"/>
        <v/>
      </c>
      <c r="S70" s="191"/>
      <c r="T70" s="325">
        <v>9.9999999999999995E-7</v>
      </c>
      <c r="U70" s="325" t="s">
        <v>680</v>
      </c>
      <c r="V70" s="325">
        <v>6</v>
      </c>
      <c r="W70" s="75">
        <v>10</v>
      </c>
      <c r="X70" s="75" t="s">
        <v>134</v>
      </c>
    </row>
    <row r="71" spans="2:24" ht="15" customHeight="1">
      <c r="B71" s="192">
        <f t="shared" si="61"/>
        <v>7</v>
      </c>
      <c r="C71" s="212" t="str">
        <f>IF($N15=FALSE,"",TEXT(ROUND(D51,$M$64),N71))</f>
        <v/>
      </c>
      <c r="D71" s="212" t="str">
        <f t="shared" si="50"/>
        <v/>
      </c>
      <c r="E71" s="212" t="str">
        <f t="shared" si="51"/>
        <v/>
      </c>
      <c r="F71" s="212" t="str">
        <f t="shared" si="52"/>
        <v/>
      </c>
      <c r="H71" s="221" t="str">
        <f>IF($N15=FALSE,"",ROUND(Pressure_4_R1!N10*$L$3,M$64+1))</f>
        <v/>
      </c>
      <c r="I71" s="221" t="str">
        <f>IF($N15=FALSE,"",ROUND(Pressure_4_R1!O10*$L$3,M$64+1))</f>
        <v/>
      </c>
      <c r="J71" s="221" t="str">
        <f t="shared" si="60"/>
        <v/>
      </c>
      <c r="K71" s="222" t="str">
        <f t="shared" si="53"/>
        <v/>
      </c>
      <c r="M71" s="207" t="str">
        <f t="shared" ca="1" si="54"/>
        <v/>
      </c>
      <c r="N71" s="207" t="str">
        <f t="shared" ca="1" si="55"/>
        <v/>
      </c>
      <c r="O71" s="207" t="str">
        <f t="shared" ca="1" si="56"/>
        <v/>
      </c>
      <c r="P71" s="207" t="str">
        <f t="shared" ca="1" si="57"/>
        <v/>
      </c>
      <c r="Q71" s="207" t="str">
        <f t="shared" si="58"/>
        <v/>
      </c>
      <c r="R71" s="207" t="str">
        <f t="shared" si="58"/>
        <v/>
      </c>
      <c r="S71" s="191"/>
      <c r="T71" s="325">
        <v>1.0000000000000001E-5</v>
      </c>
      <c r="U71" s="325" t="s">
        <v>681</v>
      </c>
      <c r="V71" s="325">
        <v>5</v>
      </c>
      <c r="W71" s="75">
        <v>100</v>
      </c>
      <c r="X71" s="75" t="s">
        <v>135</v>
      </c>
    </row>
    <row r="72" spans="2:24" ht="15" customHeight="1">
      <c r="B72" s="192">
        <f t="shared" si="61"/>
        <v>8</v>
      </c>
      <c r="C72" s="212" t="str">
        <f>IF($N16=FALSE,"",TEXT(ROUND(D52,$M$64),N72))</f>
        <v/>
      </c>
      <c r="D72" s="212" t="str">
        <f t="shared" si="50"/>
        <v/>
      </c>
      <c r="E72" s="212" t="str">
        <f t="shared" si="51"/>
        <v/>
      </c>
      <c r="F72" s="212" t="str">
        <f t="shared" si="52"/>
        <v/>
      </c>
      <c r="H72" s="221" t="str">
        <f>IF($N16=FALSE,"",ROUND(Pressure_4_R1!N11*$L$3,M$64+1))</f>
        <v/>
      </c>
      <c r="I72" s="221" t="str">
        <f>IF($N16=FALSE,"",ROUND(Pressure_4_R1!O11*$L$3,M$64+1))</f>
        <v/>
      </c>
      <c r="J72" s="221" t="str">
        <f t="shared" si="60"/>
        <v/>
      </c>
      <c r="K72" s="222" t="str">
        <f t="shared" si="53"/>
        <v/>
      </c>
      <c r="M72" s="207" t="str">
        <f t="shared" ca="1" si="54"/>
        <v/>
      </c>
      <c r="N72" s="207" t="str">
        <f t="shared" ca="1" si="55"/>
        <v/>
      </c>
      <c r="O72" s="207" t="str">
        <f t="shared" ca="1" si="56"/>
        <v/>
      </c>
      <c r="P72" s="207" t="str">
        <f t="shared" ca="1" si="57"/>
        <v/>
      </c>
      <c r="Q72" s="207" t="str">
        <f t="shared" si="58"/>
        <v/>
      </c>
      <c r="R72" s="207" t="str">
        <f t="shared" si="58"/>
        <v/>
      </c>
      <c r="S72" s="191"/>
      <c r="T72" s="325">
        <v>1E-4</v>
      </c>
      <c r="U72" s="325" t="s">
        <v>682</v>
      </c>
      <c r="V72" s="325">
        <v>4</v>
      </c>
      <c r="W72" s="75">
        <v>1000</v>
      </c>
      <c r="X72" s="75" t="s">
        <v>136</v>
      </c>
    </row>
    <row r="73" spans="2:24" ht="15" customHeight="1">
      <c r="B73" s="192">
        <f t="shared" si="61"/>
        <v>9</v>
      </c>
      <c r="C73" s="212" t="str">
        <f t="shared" si="59"/>
        <v/>
      </c>
      <c r="D73" s="212" t="str">
        <f t="shared" si="50"/>
        <v/>
      </c>
      <c r="E73" s="212" t="str">
        <f t="shared" si="51"/>
        <v/>
      </c>
      <c r="F73" s="212" t="str">
        <f t="shared" si="52"/>
        <v/>
      </c>
      <c r="H73" s="221" t="str">
        <f>IF($N17=FALSE,"",ROUND(Pressure_4_R1!N12*$L$3,M$64+1))</f>
        <v/>
      </c>
      <c r="I73" s="221" t="str">
        <f>IF($N17=FALSE,"",ROUND(Pressure_4_R1!O12*$L$3,M$64+1))</f>
        <v/>
      </c>
      <c r="J73" s="221" t="str">
        <f t="shared" si="60"/>
        <v/>
      </c>
      <c r="K73" s="222" t="str">
        <f t="shared" si="53"/>
        <v/>
      </c>
      <c r="M73" s="207" t="str">
        <f t="shared" ca="1" si="54"/>
        <v/>
      </c>
      <c r="N73" s="207" t="str">
        <f t="shared" ca="1" si="55"/>
        <v/>
      </c>
      <c r="O73" s="207" t="str">
        <f t="shared" ca="1" si="56"/>
        <v/>
      </c>
      <c r="P73" s="207" t="str">
        <f t="shared" ca="1" si="57"/>
        <v/>
      </c>
      <c r="Q73" s="207" t="str">
        <f t="shared" si="58"/>
        <v/>
      </c>
      <c r="R73" s="207" t="str">
        <f t="shared" si="58"/>
        <v/>
      </c>
      <c r="S73" s="191"/>
      <c r="T73" s="325">
        <v>1E-3</v>
      </c>
      <c r="U73" s="326" t="s">
        <v>541</v>
      </c>
      <c r="V73" s="325">
        <v>3</v>
      </c>
      <c r="W73" s="75">
        <v>10000</v>
      </c>
      <c r="X73" s="75" t="s">
        <v>137</v>
      </c>
    </row>
    <row r="74" spans="2:24" ht="15" customHeight="1">
      <c r="B74" s="192">
        <f t="shared" si="61"/>
        <v>10</v>
      </c>
      <c r="C74" s="212" t="str">
        <f t="shared" si="59"/>
        <v/>
      </c>
      <c r="D74" s="212" t="str">
        <f t="shared" si="50"/>
        <v/>
      </c>
      <c r="E74" s="212" t="str">
        <f t="shared" si="51"/>
        <v/>
      </c>
      <c r="F74" s="212" t="str">
        <f t="shared" si="52"/>
        <v/>
      </c>
      <c r="H74" s="221" t="str">
        <f>IF($N18=FALSE,"",ROUND(Pressure_4_R1!N13*$L$3,M$64+1))</f>
        <v/>
      </c>
      <c r="I74" s="221" t="str">
        <f>IF($N18=FALSE,"",ROUND(Pressure_4_R1!O13*$L$3,M$64+1))</f>
        <v/>
      </c>
      <c r="J74" s="221" t="str">
        <f t="shared" si="60"/>
        <v/>
      </c>
      <c r="K74" s="222" t="str">
        <f t="shared" si="53"/>
        <v/>
      </c>
      <c r="M74" s="207" t="str">
        <f t="shared" ca="1" si="54"/>
        <v/>
      </c>
      <c r="N74" s="207" t="str">
        <f t="shared" ca="1" si="55"/>
        <v/>
      </c>
      <c r="O74" s="207" t="str">
        <f t="shared" ca="1" si="56"/>
        <v/>
      </c>
      <c r="P74" s="207" t="str">
        <f t="shared" ca="1" si="57"/>
        <v/>
      </c>
      <c r="Q74" s="207" t="str">
        <f t="shared" si="58"/>
        <v/>
      </c>
      <c r="R74" s="207" t="str">
        <f t="shared" si="58"/>
        <v/>
      </c>
      <c r="S74" s="191"/>
      <c r="T74" s="325">
        <v>0.01</v>
      </c>
      <c r="U74" s="326" t="s">
        <v>684</v>
      </c>
      <c r="V74" s="325">
        <v>2</v>
      </c>
      <c r="W74" s="75">
        <v>100000</v>
      </c>
      <c r="X74" s="75" t="s">
        <v>138</v>
      </c>
    </row>
    <row r="75" spans="2:24" ht="15" customHeight="1">
      <c r="B75" s="192">
        <f t="shared" si="61"/>
        <v>11</v>
      </c>
      <c r="C75" s="212" t="str">
        <f t="shared" si="59"/>
        <v/>
      </c>
      <c r="D75" s="212" t="str">
        <f t="shared" si="50"/>
        <v/>
      </c>
      <c r="E75" s="212" t="str">
        <f t="shared" si="51"/>
        <v/>
      </c>
      <c r="F75" s="212" t="str">
        <f t="shared" si="52"/>
        <v/>
      </c>
      <c r="H75" s="221" t="str">
        <f>IF($N19=FALSE,"",ROUND(Pressure_4_R1!N14*$L$3,M$64+1))</f>
        <v/>
      </c>
      <c r="I75" s="221" t="str">
        <f>IF($N19=FALSE,"",ROUND(Pressure_4_R1!O14*$L$3,M$64+1))</f>
        <v/>
      </c>
      <c r="J75" s="221" t="str">
        <f t="shared" si="60"/>
        <v/>
      </c>
      <c r="K75" s="222" t="str">
        <f t="shared" si="53"/>
        <v/>
      </c>
      <c r="M75" s="207" t="str">
        <f t="shared" ca="1" si="54"/>
        <v/>
      </c>
      <c r="N75" s="207" t="str">
        <f t="shared" ca="1" si="55"/>
        <v/>
      </c>
      <c r="O75" s="207" t="str">
        <f t="shared" ca="1" si="56"/>
        <v/>
      </c>
      <c r="P75" s="207" t="str">
        <f t="shared" ca="1" si="57"/>
        <v/>
      </c>
      <c r="Q75" s="207" t="str">
        <f t="shared" si="58"/>
        <v/>
      </c>
      <c r="R75" s="207" t="str">
        <f t="shared" si="58"/>
        <v/>
      </c>
      <c r="S75" s="191"/>
      <c r="T75" s="325">
        <v>0.1</v>
      </c>
      <c r="U75" s="326" t="s">
        <v>685</v>
      </c>
      <c r="V75" s="325">
        <v>1</v>
      </c>
      <c r="W75" s="75">
        <v>1000000</v>
      </c>
      <c r="X75" s="75" t="s">
        <v>139</v>
      </c>
    </row>
    <row r="76" spans="2:24" ht="15" customHeight="1">
      <c r="B76" s="192">
        <f t="shared" si="61"/>
        <v>12</v>
      </c>
      <c r="C76" s="212" t="str">
        <f t="shared" si="59"/>
        <v/>
      </c>
      <c r="D76" s="212" t="str">
        <f t="shared" si="50"/>
        <v/>
      </c>
      <c r="E76" s="212" t="str">
        <f t="shared" si="51"/>
        <v/>
      </c>
      <c r="F76" s="212" t="str">
        <f t="shared" si="52"/>
        <v/>
      </c>
      <c r="H76" s="221" t="str">
        <f>IF($N20=FALSE,"",ROUND(Pressure_4_R1!N15*$L$3,M$64+1))</f>
        <v/>
      </c>
      <c r="I76" s="221" t="str">
        <f>IF($N20=FALSE,"",ROUND(Pressure_4_R1!O15*$L$3,M$64+1))</f>
        <v/>
      </c>
      <c r="J76" s="221" t="str">
        <f t="shared" si="60"/>
        <v/>
      </c>
      <c r="K76" s="222" t="str">
        <f t="shared" si="53"/>
        <v/>
      </c>
      <c r="M76" s="207" t="str">
        <f t="shared" ca="1" si="54"/>
        <v/>
      </c>
      <c r="N76" s="207" t="str">
        <f t="shared" ca="1" si="55"/>
        <v/>
      </c>
      <c r="O76" s="207" t="str">
        <f t="shared" ca="1" si="56"/>
        <v/>
      </c>
      <c r="P76" s="207" t="str">
        <f t="shared" ca="1" si="57"/>
        <v/>
      </c>
      <c r="Q76" s="207" t="str">
        <f t="shared" si="58"/>
        <v/>
      </c>
      <c r="R76" s="207" t="str">
        <f t="shared" si="58"/>
        <v/>
      </c>
      <c r="S76" s="191"/>
      <c r="T76" s="325">
        <v>1</v>
      </c>
      <c r="U76" s="325">
        <v>0</v>
      </c>
      <c r="V76" s="325">
        <v>0</v>
      </c>
      <c r="W76" s="75">
        <v>10000000</v>
      </c>
      <c r="X76" s="75" t="s">
        <v>140</v>
      </c>
    </row>
    <row r="77" spans="2:24" ht="15" customHeight="1">
      <c r="B77" s="192">
        <f t="shared" si="61"/>
        <v>13</v>
      </c>
      <c r="C77" s="212" t="str">
        <f t="shared" si="59"/>
        <v/>
      </c>
      <c r="D77" s="212" t="str">
        <f t="shared" si="50"/>
        <v/>
      </c>
      <c r="E77" s="212" t="str">
        <f t="shared" si="51"/>
        <v/>
      </c>
      <c r="F77" s="212" t="str">
        <f t="shared" si="52"/>
        <v/>
      </c>
      <c r="H77" s="221" t="str">
        <f>IF($N21=FALSE,"",ROUND(Pressure_4_R1!N16*$L$3,M$64+1))</f>
        <v/>
      </c>
      <c r="I77" s="221" t="str">
        <f>IF($N21=FALSE,"",ROUND(Pressure_4_R1!O16*$L$3,M$64+1))</f>
        <v/>
      </c>
      <c r="J77" s="221" t="str">
        <f t="shared" si="60"/>
        <v/>
      </c>
      <c r="K77" s="222" t="str">
        <f t="shared" si="53"/>
        <v/>
      </c>
      <c r="M77" s="207" t="str">
        <f t="shared" ca="1" si="54"/>
        <v/>
      </c>
      <c r="N77" s="207" t="str">
        <f t="shared" ca="1" si="55"/>
        <v/>
      </c>
      <c r="O77" s="207" t="str">
        <f t="shared" ca="1" si="56"/>
        <v/>
      </c>
      <c r="P77" s="207" t="str">
        <f t="shared" ca="1" si="57"/>
        <v/>
      </c>
      <c r="Q77" s="207" t="str">
        <f t="shared" si="58"/>
        <v/>
      </c>
      <c r="R77" s="207" t="str">
        <f t="shared" si="58"/>
        <v/>
      </c>
      <c r="S77" s="191"/>
      <c r="T77" s="325">
        <v>10</v>
      </c>
      <c r="U77" s="325">
        <v>0</v>
      </c>
      <c r="V77" s="325">
        <v>-1</v>
      </c>
      <c r="W77" s="75"/>
      <c r="X77" s="75"/>
    </row>
    <row r="78" spans="2:24" ht="15" customHeight="1">
      <c r="B78" s="192">
        <f t="shared" si="61"/>
        <v>14</v>
      </c>
      <c r="C78" s="212" t="str">
        <f t="shared" si="59"/>
        <v/>
      </c>
      <c r="D78" s="212" t="str">
        <f t="shared" si="50"/>
        <v/>
      </c>
      <c r="E78" s="212" t="str">
        <f t="shared" si="51"/>
        <v/>
      </c>
      <c r="F78" s="212" t="str">
        <f t="shared" si="52"/>
        <v/>
      </c>
      <c r="H78" s="221" t="str">
        <f>IF($N22=FALSE,"",ROUND(Pressure_4_R1!N17*$L$3,M$64+1))</f>
        <v/>
      </c>
      <c r="I78" s="221" t="str">
        <f>IF($N22=FALSE,"",ROUND(Pressure_4_R1!O17*$L$3,M$64+1))</f>
        <v/>
      </c>
      <c r="J78" s="221" t="str">
        <f t="shared" si="60"/>
        <v/>
      </c>
      <c r="K78" s="222" t="str">
        <f t="shared" si="53"/>
        <v/>
      </c>
      <c r="M78" s="207" t="str">
        <f t="shared" ca="1" si="54"/>
        <v/>
      </c>
      <c r="N78" s="207" t="str">
        <f t="shared" ca="1" si="55"/>
        <v/>
      </c>
      <c r="O78" s="207" t="str">
        <f t="shared" ca="1" si="56"/>
        <v/>
      </c>
      <c r="P78" s="207" t="str">
        <f t="shared" ca="1" si="57"/>
        <v/>
      </c>
      <c r="Q78" s="207" t="str">
        <f t="shared" si="58"/>
        <v/>
      </c>
      <c r="R78" s="207" t="str">
        <f t="shared" si="58"/>
        <v/>
      </c>
      <c r="S78" s="191"/>
      <c r="T78" s="325">
        <v>100</v>
      </c>
      <c r="U78" s="325">
        <v>0</v>
      </c>
      <c r="V78" s="325">
        <v>-2</v>
      </c>
    </row>
    <row r="79" spans="2:24" ht="15" customHeight="1">
      <c r="B79" s="192">
        <f t="shared" si="61"/>
        <v>15</v>
      </c>
      <c r="C79" s="212" t="str">
        <f t="shared" si="59"/>
        <v/>
      </c>
      <c r="D79" s="212" t="str">
        <f t="shared" si="50"/>
        <v/>
      </c>
      <c r="E79" s="212" t="str">
        <f t="shared" si="51"/>
        <v/>
      </c>
      <c r="F79" s="212" t="str">
        <f t="shared" si="52"/>
        <v/>
      </c>
      <c r="H79" s="221" t="str">
        <f>IF($N23=FALSE,"",ROUND(Pressure_4_R1!N18*$L$3,M$64+1))</f>
        <v/>
      </c>
      <c r="I79" s="221" t="str">
        <f>IF($N23=FALSE,"",ROUND(Pressure_4_R1!O18*$L$3,M$64+1))</f>
        <v/>
      </c>
      <c r="J79" s="221" t="str">
        <f t="shared" si="60"/>
        <v/>
      </c>
      <c r="K79" s="222" t="str">
        <f t="shared" si="53"/>
        <v/>
      </c>
      <c r="M79" s="207" t="str">
        <f t="shared" ca="1" si="54"/>
        <v/>
      </c>
      <c r="N79" s="207" t="str">
        <f t="shared" ca="1" si="55"/>
        <v/>
      </c>
      <c r="O79" s="207" t="str">
        <f t="shared" ca="1" si="56"/>
        <v/>
      </c>
      <c r="P79" s="207" t="str">
        <f t="shared" ca="1" si="57"/>
        <v/>
      </c>
      <c r="Q79" s="207" t="str">
        <f t="shared" si="58"/>
        <v/>
      </c>
      <c r="R79" s="207" t="str">
        <f t="shared" si="58"/>
        <v/>
      </c>
      <c r="S79" s="191"/>
      <c r="T79" s="191"/>
      <c r="W79" s="206"/>
    </row>
    <row r="80" spans="2:24" ht="15" customHeight="1">
      <c r="B80" s="191"/>
      <c r="C80" s="191"/>
      <c r="D80" s="191"/>
      <c r="E80" s="191"/>
      <c r="T80" s="191"/>
    </row>
    <row r="81" spans="1:24" ht="15" customHeight="1">
      <c r="B81" s="191"/>
      <c r="C81" s="191"/>
      <c r="D81" s="191"/>
      <c r="E81" s="191"/>
      <c r="F81" s="208"/>
      <c r="T81" s="191"/>
    </row>
    <row r="82" spans="1:24" ht="15" customHeight="1">
      <c r="B82" s="191"/>
      <c r="C82" s="191"/>
      <c r="D82" s="191"/>
      <c r="E82" s="191"/>
      <c r="H82" s="208"/>
      <c r="I82" s="208"/>
      <c r="J82" s="208"/>
      <c r="K82" s="208"/>
      <c r="L82" s="208"/>
      <c r="M82" s="208"/>
      <c r="N82" s="208"/>
    </row>
    <row r="83" spans="1:24" ht="15" customHeight="1">
      <c r="A83" s="188" t="s">
        <v>424</v>
      </c>
      <c r="B83" s="189"/>
      <c r="C83" s="189"/>
      <c r="D83" s="189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</row>
    <row r="84" spans="1:24" ht="15" customHeight="1">
      <c r="B84" s="254" t="s">
        <v>425</v>
      </c>
      <c r="C84" s="287" t="s">
        <v>818</v>
      </c>
      <c r="D84" s="398" t="s">
        <v>806</v>
      </c>
      <c r="E84" s="398" t="s">
        <v>808</v>
      </c>
      <c r="F84" s="398" t="s">
        <v>807</v>
      </c>
      <c r="G84" s="398" t="s">
        <v>809</v>
      </c>
      <c r="H84" s="323" t="s">
        <v>673</v>
      </c>
      <c r="I84" s="287" t="s">
        <v>801</v>
      </c>
      <c r="J84" s="258" t="s">
        <v>427</v>
      </c>
      <c r="K84" s="322" t="s">
        <v>670</v>
      </c>
      <c r="L84" s="258" t="s">
        <v>426</v>
      </c>
      <c r="M84" s="287">
        <f ca="1">E90</f>
        <v>0</v>
      </c>
      <c r="N84" s="287" t="s">
        <v>712</v>
      </c>
      <c r="O84" s="258" t="s">
        <v>428</v>
      </c>
      <c r="P84" s="190"/>
      <c r="Q84" s="190"/>
      <c r="R84" s="190"/>
      <c r="S84" s="190"/>
      <c r="T84" s="190"/>
      <c r="U84" s="190"/>
      <c r="V84" s="190"/>
      <c r="W84" s="190"/>
    </row>
    <row r="85" spans="1:24" ht="15" customHeight="1">
      <c r="B85" s="192">
        <f>COUNTIF(B91:B120,TRUE)/2</f>
        <v>0</v>
      </c>
      <c r="C85" s="288" t="str">
        <f ca="1">OFFSET(V149,COUNTIF(T150:T160,"&lt;="&amp;J85),0)</f>
        <v>자리수</v>
      </c>
      <c r="D85" s="288" t="e">
        <f ca="1">ROUND(MIN(Pressure_4_R2!$E$4:$E$33)/L85,C85)</f>
        <v>#N/A</v>
      </c>
      <c r="E85" s="288" t="e">
        <f ca="1">TEXT(D85,OFFSET(X149,COUNTIF(W150:W158,"&lt;="&amp;ABS(D85)),0)&amp;OFFSET(U149,MATCH(IF(D85=INT(D85),0,LEN(MID(D85-INT(D85),FIND(".",D85,1),LEN(D85)-FIND(".",D85,1)))),V150:V160,0),0))</f>
        <v>#N/A</v>
      </c>
      <c r="F85" s="288" t="e">
        <f ca="1">ROUND(MAX(Pressure_4_R2!$E$4:$E$33)/L85,)</f>
        <v>#N/A</v>
      </c>
      <c r="G85" s="288" t="e">
        <f ca="1">TEXT(F85,OFFSET(X149,COUNTIF(W150:W158,"&lt;="&amp;ABS(F85)),0)&amp;OFFSET(U149,MATCH(IF(F85=INT(F85),0,LEN(MID(F85-INT(F85),FIND(".",F85,1),LEN(F85)-FIND(".",F85,1)))),V150:V160,0),0))</f>
        <v>#N/A</v>
      </c>
      <c r="H85" s="197">
        <f>Pressure_4_R2!K4</f>
        <v>0</v>
      </c>
      <c r="I85" s="288" t="str">
        <f ca="1">TEXT(H85,OFFSET(U149,COUNTIF(T150:T160,"&lt;="&amp;H85),0))</f>
        <v>For1at</v>
      </c>
      <c r="J85" s="197">
        <f>Pressure_4_R2!L4</f>
        <v>0</v>
      </c>
      <c r="K85" s="197">
        <f>Pressure_4_R2!M$4</f>
        <v>0</v>
      </c>
      <c r="L85" s="197" t="e">
        <f ca="1">OFFSET($Z$6,MATCH(F90,$Z$7:$Z$31,0),MATCH(E90,$AA$6:$AH$6,0))</f>
        <v>#N/A</v>
      </c>
      <c r="M85" s="288" t="e">
        <f ca="1">J85*L85</f>
        <v>#N/A</v>
      </c>
      <c r="N85" s="288" t="str">
        <f ca="1">OFFSET(V149,COUNTIF(T150:T160,"&lt;="&amp;M85),0)</f>
        <v>자리수</v>
      </c>
      <c r="O85" s="197">
        <f>Pressure_4_R2!J$4</f>
        <v>0</v>
      </c>
      <c r="P85" s="190"/>
      <c r="Q85" s="190"/>
      <c r="R85" s="190"/>
      <c r="S85" s="190"/>
      <c r="T85" s="190"/>
      <c r="U85" s="190"/>
      <c r="V85" s="190"/>
      <c r="W85" s="190"/>
    </row>
    <row r="86" spans="1:24" ht="15" customHeight="1">
      <c r="B86" s="189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  <c r="S86" s="191"/>
      <c r="T86" s="191"/>
    </row>
    <row r="87" spans="1:24" s="196" customFormat="1" ht="15" customHeight="1">
      <c r="B87" s="195" t="s">
        <v>429</v>
      </c>
      <c r="C87" s="193"/>
      <c r="D87" s="193"/>
      <c r="E87" s="194"/>
      <c r="F87" s="193"/>
      <c r="G87" s="189"/>
      <c r="H87" s="193"/>
      <c r="I87" s="193"/>
      <c r="J87" s="193"/>
      <c r="K87" s="193"/>
      <c r="L87" s="193"/>
      <c r="M87" s="193"/>
      <c r="N87" s="195" t="s">
        <v>430</v>
      </c>
    </row>
    <row r="88" spans="1:24" s="190" customFormat="1" ht="15" customHeight="1">
      <c r="B88" s="693" t="s">
        <v>431</v>
      </c>
      <c r="C88" s="693" t="s">
        <v>432</v>
      </c>
      <c r="D88" s="710" t="s">
        <v>415</v>
      </c>
      <c r="E88" s="712" t="s">
        <v>352</v>
      </c>
      <c r="F88" s="693" t="s">
        <v>554</v>
      </c>
      <c r="G88" s="693"/>
      <c r="H88" s="693"/>
      <c r="I88" s="693" t="s">
        <v>433</v>
      </c>
      <c r="J88" s="694" t="s">
        <v>556</v>
      </c>
      <c r="K88" s="695"/>
      <c r="L88" s="696"/>
      <c r="M88" s="193"/>
      <c r="N88" s="693" t="s">
        <v>431</v>
      </c>
      <c r="O88" s="693" t="s">
        <v>434</v>
      </c>
      <c r="P88" s="693" t="s">
        <v>435</v>
      </c>
      <c r="Q88" s="694" t="s">
        <v>558</v>
      </c>
      <c r="R88" s="695"/>
      <c r="S88" s="695"/>
      <c r="T88" s="696"/>
      <c r="U88" s="694" t="s">
        <v>560</v>
      </c>
      <c r="V88" s="695"/>
      <c r="W88" s="695"/>
      <c r="X88" s="696"/>
    </row>
    <row r="89" spans="1:24" s="190" customFormat="1" ht="15" customHeight="1">
      <c r="B89" s="693"/>
      <c r="C89" s="693"/>
      <c r="D89" s="711"/>
      <c r="E89" s="712"/>
      <c r="F89" s="260" t="s">
        <v>436</v>
      </c>
      <c r="G89" s="260" t="s">
        <v>437</v>
      </c>
      <c r="H89" s="260" t="s">
        <v>0</v>
      </c>
      <c r="I89" s="693"/>
      <c r="J89" s="261" t="s">
        <v>438</v>
      </c>
      <c r="K89" s="261" t="s">
        <v>437</v>
      </c>
      <c r="L89" s="261" t="s">
        <v>439</v>
      </c>
      <c r="M89" s="193"/>
      <c r="N89" s="693"/>
      <c r="O89" s="693"/>
      <c r="P89" s="693"/>
      <c r="Q89" s="261" t="s">
        <v>436</v>
      </c>
      <c r="R89" s="261" t="s">
        <v>437</v>
      </c>
      <c r="S89" s="261" t="s">
        <v>440</v>
      </c>
      <c r="T89" s="261" t="s">
        <v>376</v>
      </c>
      <c r="U89" s="261" t="s">
        <v>441</v>
      </c>
      <c r="V89" s="261" t="s">
        <v>437</v>
      </c>
      <c r="W89" s="261" t="s">
        <v>440</v>
      </c>
      <c r="X89" s="261" t="s">
        <v>442</v>
      </c>
    </row>
    <row r="90" spans="1:24" s="190" customFormat="1" ht="15" customHeight="1">
      <c r="B90" s="693"/>
      <c r="C90" s="693"/>
      <c r="D90" s="371">
        <f ca="1">표준압력!H119</f>
        <v>0</v>
      </c>
      <c r="E90" s="372">
        <f ca="1">D90</f>
        <v>0</v>
      </c>
      <c r="F90" s="372">
        <f>K85</f>
        <v>0</v>
      </c>
      <c r="G90" s="261">
        <f>F90</f>
        <v>0</v>
      </c>
      <c r="H90" s="261">
        <f>G90</f>
        <v>0</v>
      </c>
      <c r="I90" s="693"/>
      <c r="J90" s="260">
        <f ca="1">$E90</f>
        <v>0</v>
      </c>
      <c r="K90" s="260">
        <f ca="1">$E90</f>
        <v>0</v>
      </c>
      <c r="L90" s="260">
        <f ca="1">$E90</f>
        <v>0</v>
      </c>
      <c r="M90" s="193"/>
      <c r="N90" s="693"/>
      <c r="O90" s="693"/>
      <c r="P90" s="693"/>
      <c r="Q90" s="260">
        <f ca="1">J90</f>
        <v>0</v>
      </c>
      <c r="R90" s="260">
        <f ca="1">K90</f>
        <v>0</v>
      </c>
      <c r="S90" s="260">
        <f ca="1">L90</f>
        <v>0</v>
      </c>
      <c r="T90" s="260">
        <f ca="1">S90</f>
        <v>0</v>
      </c>
      <c r="U90" s="260">
        <f ca="1">Q90</f>
        <v>0</v>
      </c>
      <c r="V90" s="260">
        <f ca="1">R90</f>
        <v>0</v>
      </c>
      <c r="W90" s="260">
        <f ca="1">S90</f>
        <v>0</v>
      </c>
      <c r="X90" s="260">
        <f ca="1">T90</f>
        <v>0</v>
      </c>
    </row>
    <row r="91" spans="1:24" s="190" customFormat="1" ht="15" customHeight="1">
      <c r="B91" s="198" t="b">
        <f>IF(Pressure_4_R2!D4="",FALSE,TRUE)</f>
        <v>0</v>
      </c>
      <c r="C91" s="199">
        <v>1</v>
      </c>
      <c r="D91" s="205" t="str">
        <f>IF($B91=FALSE,"",표준압력!G119)</f>
        <v/>
      </c>
      <c r="E91" s="200" t="str">
        <f>IF($B91=FALSE,"",표준압력!Q119)</f>
        <v/>
      </c>
      <c r="F91" s="200" t="str">
        <f>IF($B91=FALSE,"",Pressure_4_R2!Q4)</f>
        <v/>
      </c>
      <c r="G91" s="201" t="str">
        <f>IF($B91=FALSE,"",Pressure_4_R2!R4)</f>
        <v/>
      </c>
      <c r="H91" s="201" t="str">
        <f>IF($B91=FALSE,"",Pressure_4_R2!S4)</f>
        <v/>
      </c>
      <c r="I91" s="207" t="b">
        <f t="shared" ref="I91:I120" si="62">TYPE(G91)=1</f>
        <v>0</v>
      </c>
      <c r="J91" s="202" t="str">
        <f t="shared" ref="J91:J120" si="63">IF($B91=FALSE,"",F91*$L$85)</f>
        <v/>
      </c>
      <c r="K91" s="203" t="str">
        <f t="shared" ref="K91:K120" si="64">IF($B91=FALSE,"",IF(G91="ⅹ",J91,G91*$L$85))</f>
        <v/>
      </c>
      <c r="L91" s="203" t="str">
        <f t="shared" ref="L91:L120" si="65">IF($B91=FALSE,"",IF(H91="ⅹ",K91,H91*$L$85))</f>
        <v/>
      </c>
      <c r="M91" s="193"/>
      <c r="N91" s="204" t="b">
        <f t="shared" ref="N91:N120" si="66">IF($P91&gt;$B$85,FALSE,TRUE)</f>
        <v>0</v>
      </c>
      <c r="O91" s="346" t="s">
        <v>379</v>
      </c>
      <c r="P91" s="350">
        <v>1</v>
      </c>
      <c r="Q91" s="348" t="str">
        <f t="shared" ref="Q91:Q105" ca="1" si="67">IF($N91=FALSE,"",IF($O91="가압",J91,OFFSET(J$90,$B$85*2-($P91-1),0)))</f>
        <v/>
      </c>
      <c r="R91" s="348" t="str">
        <f t="shared" ref="R91:R120" ca="1" si="68">IF($N91=FALSE,"",IF($O91="가압",K91,OFFSET(K$90,$B$85*2-($P91-1),0)))</f>
        <v/>
      </c>
      <c r="S91" s="348" t="str">
        <f t="shared" ref="S91:S120" ca="1" si="69">IF($N91=FALSE,"",IF($O91="가압",L91,OFFSET(L$90,$B$85*2-($P91-1),0)))</f>
        <v/>
      </c>
      <c r="T91" s="352" t="str">
        <f t="shared" ref="T91:T120" si="70">IF($N91=FALSE,"",AVERAGE(Q91:S91))</f>
        <v/>
      </c>
      <c r="U91" s="348" t="str">
        <f>IF($N91=FALSE,"",Q91-Q$91)</f>
        <v/>
      </c>
      <c r="V91" s="348" t="str">
        <f t="shared" ref="V91:V105" si="71">IF($N91=FALSE,"",R91-R$91)</f>
        <v/>
      </c>
      <c r="W91" s="348" t="str">
        <f t="shared" ref="W91:W105" si="72">IF($N91=FALSE,"",S91-S$91)</f>
        <v/>
      </c>
      <c r="X91" s="353" t="str">
        <f t="shared" ref="X91:X120" si="73">IF($N91=FALSE,"",MAX(U91:W91)-MIN(U91:W91))</f>
        <v/>
      </c>
    </row>
    <row r="92" spans="1:24" s="190" customFormat="1" ht="15" customHeight="1">
      <c r="B92" s="198" t="b">
        <f>IF(Pressure_4_R2!D5="",FALSE,TRUE)</f>
        <v>0</v>
      </c>
      <c r="C92" s="199">
        <v>2</v>
      </c>
      <c r="D92" s="205" t="str">
        <f>IF($B92=FALSE,"",표준압력!G120)</f>
        <v/>
      </c>
      <c r="E92" s="200" t="str">
        <f>IF($B92=FALSE,"",표준압력!Q120)</f>
        <v/>
      </c>
      <c r="F92" s="200" t="str">
        <f>IF($B92=FALSE,"",Pressure_4_R2!Q5)</f>
        <v/>
      </c>
      <c r="G92" s="201" t="str">
        <f>IF($B92=FALSE,"",Pressure_4_R2!R5)</f>
        <v/>
      </c>
      <c r="H92" s="201" t="str">
        <f>IF($B92=FALSE,"",Pressure_4_R2!S5)</f>
        <v/>
      </c>
      <c r="I92" s="207" t="b">
        <f t="shared" si="62"/>
        <v>0</v>
      </c>
      <c r="J92" s="202" t="str">
        <f t="shared" si="63"/>
        <v/>
      </c>
      <c r="K92" s="203" t="str">
        <f t="shared" si="64"/>
        <v/>
      </c>
      <c r="L92" s="203" t="str">
        <f t="shared" si="65"/>
        <v/>
      </c>
      <c r="M92" s="193"/>
      <c r="N92" s="204" t="b">
        <f t="shared" si="66"/>
        <v>0</v>
      </c>
      <c r="O92" s="346" t="s">
        <v>379</v>
      </c>
      <c r="P92" s="350">
        <v>2</v>
      </c>
      <c r="Q92" s="348" t="str">
        <f t="shared" ca="1" si="67"/>
        <v/>
      </c>
      <c r="R92" s="348" t="str">
        <f t="shared" ca="1" si="68"/>
        <v/>
      </c>
      <c r="S92" s="348" t="str">
        <f t="shared" ca="1" si="69"/>
        <v/>
      </c>
      <c r="T92" s="352" t="str">
        <f t="shared" si="70"/>
        <v/>
      </c>
      <c r="U92" s="348" t="str">
        <f t="shared" ref="U92:U105" si="74">IF($N92=FALSE,"",Q92-Q$91)</f>
        <v/>
      </c>
      <c r="V92" s="348" t="str">
        <f t="shared" si="71"/>
        <v/>
      </c>
      <c r="W92" s="348" t="str">
        <f t="shared" si="72"/>
        <v/>
      </c>
      <c r="X92" s="353" t="str">
        <f t="shared" si="73"/>
        <v/>
      </c>
    </row>
    <row r="93" spans="1:24" s="190" customFormat="1" ht="15" customHeight="1">
      <c r="B93" s="198" t="b">
        <f>IF(Pressure_4_R2!D6="",FALSE,TRUE)</f>
        <v>0</v>
      </c>
      <c r="C93" s="199">
        <v>3</v>
      </c>
      <c r="D93" s="205" t="str">
        <f>IF($B93=FALSE,"",표준압력!G121)</f>
        <v/>
      </c>
      <c r="E93" s="200" t="str">
        <f>IF($B93=FALSE,"",표준압력!Q121)</f>
        <v/>
      </c>
      <c r="F93" s="200" t="str">
        <f>IF($B93=FALSE,"",Pressure_4_R2!Q6)</f>
        <v/>
      </c>
      <c r="G93" s="201" t="str">
        <f>IF($B93=FALSE,"",Pressure_4_R2!R6)</f>
        <v/>
      </c>
      <c r="H93" s="201" t="str">
        <f>IF($B93=FALSE,"",Pressure_4_R2!S6)</f>
        <v/>
      </c>
      <c r="I93" s="207" t="b">
        <f t="shared" si="62"/>
        <v>0</v>
      </c>
      <c r="J93" s="202" t="str">
        <f t="shared" si="63"/>
        <v/>
      </c>
      <c r="K93" s="203" t="str">
        <f t="shared" si="64"/>
        <v/>
      </c>
      <c r="L93" s="203" t="str">
        <f t="shared" si="65"/>
        <v/>
      </c>
      <c r="M93" s="193"/>
      <c r="N93" s="204" t="b">
        <f t="shared" si="66"/>
        <v>0</v>
      </c>
      <c r="O93" s="346" t="s">
        <v>379</v>
      </c>
      <c r="P93" s="350">
        <v>3</v>
      </c>
      <c r="Q93" s="348" t="str">
        <f t="shared" ca="1" si="67"/>
        <v/>
      </c>
      <c r="R93" s="348" t="str">
        <f t="shared" ca="1" si="68"/>
        <v/>
      </c>
      <c r="S93" s="348" t="str">
        <f t="shared" ca="1" si="69"/>
        <v/>
      </c>
      <c r="T93" s="352" t="str">
        <f t="shared" si="70"/>
        <v/>
      </c>
      <c r="U93" s="348" t="str">
        <f t="shared" si="74"/>
        <v/>
      </c>
      <c r="V93" s="348" t="str">
        <f t="shared" si="71"/>
        <v/>
      </c>
      <c r="W93" s="348" t="str">
        <f t="shared" si="72"/>
        <v/>
      </c>
      <c r="X93" s="353" t="str">
        <f t="shared" si="73"/>
        <v/>
      </c>
    </row>
    <row r="94" spans="1:24" s="190" customFormat="1" ht="15" customHeight="1">
      <c r="B94" s="198" t="b">
        <f>IF(Pressure_4_R2!D7="",FALSE,TRUE)</f>
        <v>0</v>
      </c>
      <c r="C94" s="199">
        <v>4</v>
      </c>
      <c r="D94" s="205" t="str">
        <f>IF($B94=FALSE,"",표준압력!G122)</f>
        <v/>
      </c>
      <c r="E94" s="200" t="str">
        <f>IF($B94=FALSE,"",표준압력!Q122)</f>
        <v/>
      </c>
      <c r="F94" s="200" t="str">
        <f>IF($B94=FALSE,"",Pressure_4_R2!Q7)</f>
        <v/>
      </c>
      <c r="G94" s="201" t="str">
        <f>IF($B94=FALSE,"",Pressure_4_R2!R7)</f>
        <v/>
      </c>
      <c r="H94" s="201" t="str">
        <f>IF($B94=FALSE,"",Pressure_4_R2!S7)</f>
        <v/>
      </c>
      <c r="I94" s="207" t="b">
        <f t="shared" si="62"/>
        <v>0</v>
      </c>
      <c r="J94" s="202" t="str">
        <f t="shared" si="63"/>
        <v/>
      </c>
      <c r="K94" s="203" t="str">
        <f t="shared" si="64"/>
        <v/>
      </c>
      <c r="L94" s="203" t="str">
        <f t="shared" si="65"/>
        <v/>
      </c>
      <c r="M94" s="193"/>
      <c r="N94" s="204" t="b">
        <f t="shared" si="66"/>
        <v>0</v>
      </c>
      <c r="O94" s="346" t="s">
        <v>379</v>
      </c>
      <c r="P94" s="350">
        <v>4</v>
      </c>
      <c r="Q94" s="348" t="str">
        <f t="shared" ca="1" si="67"/>
        <v/>
      </c>
      <c r="R94" s="348" t="str">
        <f t="shared" ca="1" si="68"/>
        <v/>
      </c>
      <c r="S94" s="348" t="str">
        <f t="shared" ca="1" si="69"/>
        <v/>
      </c>
      <c r="T94" s="352" t="str">
        <f t="shared" si="70"/>
        <v/>
      </c>
      <c r="U94" s="348" t="str">
        <f t="shared" si="74"/>
        <v/>
      </c>
      <c r="V94" s="348" t="str">
        <f t="shared" si="71"/>
        <v/>
      </c>
      <c r="W94" s="348" t="str">
        <f t="shared" si="72"/>
        <v/>
      </c>
      <c r="X94" s="353" t="str">
        <f t="shared" si="73"/>
        <v/>
      </c>
    </row>
    <row r="95" spans="1:24" s="190" customFormat="1" ht="15" customHeight="1">
      <c r="B95" s="198" t="b">
        <f>IF(Pressure_4_R2!D8="",FALSE,TRUE)</f>
        <v>0</v>
      </c>
      <c r="C95" s="199">
        <v>5</v>
      </c>
      <c r="D95" s="205" t="str">
        <f>IF($B95=FALSE,"",표준압력!G123)</f>
        <v/>
      </c>
      <c r="E95" s="200" t="str">
        <f>IF($B95=FALSE,"",표준압력!Q123)</f>
        <v/>
      </c>
      <c r="F95" s="200" t="str">
        <f>IF($B95=FALSE,"",Pressure_4_R2!Q8)</f>
        <v/>
      </c>
      <c r="G95" s="201" t="str">
        <f>IF($B95=FALSE,"",Pressure_4_R2!R8)</f>
        <v/>
      </c>
      <c r="H95" s="201" t="str">
        <f>IF($B95=FALSE,"",Pressure_4_R2!S8)</f>
        <v/>
      </c>
      <c r="I95" s="207" t="b">
        <f t="shared" si="62"/>
        <v>0</v>
      </c>
      <c r="J95" s="202" t="str">
        <f t="shared" si="63"/>
        <v/>
      </c>
      <c r="K95" s="203" t="str">
        <f t="shared" si="64"/>
        <v/>
      </c>
      <c r="L95" s="203" t="str">
        <f t="shared" si="65"/>
        <v/>
      </c>
      <c r="M95" s="193"/>
      <c r="N95" s="204" t="b">
        <f t="shared" si="66"/>
        <v>0</v>
      </c>
      <c r="O95" s="346" t="s">
        <v>379</v>
      </c>
      <c r="P95" s="350">
        <v>5</v>
      </c>
      <c r="Q95" s="348" t="str">
        <f t="shared" ca="1" si="67"/>
        <v/>
      </c>
      <c r="R95" s="348" t="str">
        <f t="shared" ca="1" si="68"/>
        <v/>
      </c>
      <c r="S95" s="348" t="str">
        <f t="shared" ca="1" si="69"/>
        <v/>
      </c>
      <c r="T95" s="352" t="str">
        <f t="shared" si="70"/>
        <v/>
      </c>
      <c r="U95" s="348" t="str">
        <f t="shared" si="74"/>
        <v/>
      </c>
      <c r="V95" s="348" t="str">
        <f t="shared" si="71"/>
        <v/>
      </c>
      <c r="W95" s="348" t="str">
        <f t="shared" si="72"/>
        <v/>
      </c>
      <c r="X95" s="353" t="str">
        <f t="shared" si="73"/>
        <v/>
      </c>
    </row>
    <row r="96" spans="1:24" s="190" customFormat="1" ht="15" customHeight="1">
      <c r="B96" s="198" t="b">
        <f>IF(Pressure_4_R2!D9="",FALSE,TRUE)</f>
        <v>0</v>
      </c>
      <c r="C96" s="199">
        <v>6</v>
      </c>
      <c r="D96" s="205" t="str">
        <f>IF($B96=FALSE,"",표준압력!G124)</f>
        <v/>
      </c>
      <c r="E96" s="200" t="str">
        <f>IF($B96=FALSE,"",표준압력!Q124)</f>
        <v/>
      </c>
      <c r="F96" s="200" t="str">
        <f>IF($B96=FALSE,"",Pressure_4_R2!Q9)</f>
        <v/>
      </c>
      <c r="G96" s="201" t="str">
        <f>IF($B96=FALSE,"",Pressure_4_R2!R9)</f>
        <v/>
      </c>
      <c r="H96" s="201" t="str">
        <f>IF($B96=FALSE,"",Pressure_4_R2!S9)</f>
        <v/>
      </c>
      <c r="I96" s="207" t="b">
        <f t="shared" si="62"/>
        <v>0</v>
      </c>
      <c r="J96" s="202" t="str">
        <f t="shared" si="63"/>
        <v/>
      </c>
      <c r="K96" s="203" t="str">
        <f t="shared" si="64"/>
        <v/>
      </c>
      <c r="L96" s="203" t="str">
        <f t="shared" si="65"/>
        <v/>
      </c>
      <c r="M96" s="193"/>
      <c r="N96" s="204" t="b">
        <f t="shared" si="66"/>
        <v>0</v>
      </c>
      <c r="O96" s="346" t="s">
        <v>379</v>
      </c>
      <c r="P96" s="350">
        <v>6</v>
      </c>
      <c r="Q96" s="348" t="str">
        <f t="shared" ca="1" si="67"/>
        <v/>
      </c>
      <c r="R96" s="348" t="str">
        <f t="shared" ca="1" si="68"/>
        <v/>
      </c>
      <c r="S96" s="348" t="str">
        <f t="shared" ca="1" si="69"/>
        <v/>
      </c>
      <c r="T96" s="352" t="str">
        <f t="shared" si="70"/>
        <v/>
      </c>
      <c r="U96" s="348" t="str">
        <f t="shared" si="74"/>
        <v/>
      </c>
      <c r="V96" s="348" t="str">
        <f t="shared" si="71"/>
        <v/>
      </c>
      <c r="W96" s="348" t="str">
        <f t="shared" si="72"/>
        <v/>
      </c>
      <c r="X96" s="353" t="str">
        <f t="shared" si="73"/>
        <v/>
      </c>
    </row>
    <row r="97" spans="2:24" s="190" customFormat="1" ht="15" customHeight="1">
      <c r="B97" s="198" t="b">
        <f>IF(Pressure_4_R2!D10="",FALSE,TRUE)</f>
        <v>0</v>
      </c>
      <c r="C97" s="199">
        <v>7</v>
      </c>
      <c r="D97" s="205" t="str">
        <f>IF($B97=FALSE,"",표준압력!G125)</f>
        <v/>
      </c>
      <c r="E97" s="200" t="str">
        <f>IF($B97=FALSE,"",표준압력!Q125)</f>
        <v/>
      </c>
      <c r="F97" s="200" t="str">
        <f>IF($B97=FALSE,"",Pressure_4_R2!Q10)</f>
        <v/>
      </c>
      <c r="G97" s="201" t="str">
        <f>IF($B97=FALSE,"",Pressure_4_R2!R10)</f>
        <v/>
      </c>
      <c r="H97" s="201" t="str">
        <f>IF($B97=FALSE,"",Pressure_4_R2!S10)</f>
        <v/>
      </c>
      <c r="I97" s="207" t="b">
        <f t="shared" si="62"/>
        <v>0</v>
      </c>
      <c r="J97" s="202" t="str">
        <f t="shared" si="63"/>
        <v/>
      </c>
      <c r="K97" s="203" t="str">
        <f t="shared" si="64"/>
        <v/>
      </c>
      <c r="L97" s="203" t="str">
        <f t="shared" si="65"/>
        <v/>
      </c>
      <c r="M97" s="193"/>
      <c r="N97" s="204" t="b">
        <f t="shared" si="66"/>
        <v>0</v>
      </c>
      <c r="O97" s="346" t="s">
        <v>379</v>
      </c>
      <c r="P97" s="350">
        <v>7</v>
      </c>
      <c r="Q97" s="348" t="str">
        <f t="shared" ca="1" si="67"/>
        <v/>
      </c>
      <c r="R97" s="348" t="str">
        <f t="shared" ca="1" si="68"/>
        <v/>
      </c>
      <c r="S97" s="348" t="str">
        <f t="shared" ca="1" si="69"/>
        <v/>
      </c>
      <c r="T97" s="352" t="str">
        <f t="shared" si="70"/>
        <v/>
      </c>
      <c r="U97" s="348" t="str">
        <f t="shared" si="74"/>
        <v/>
      </c>
      <c r="V97" s="348" t="str">
        <f t="shared" si="71"/>
        <v/>
      </c>
      <c r="W97" s="348" t="str">
        <f t="shared" si="72"/>
        <v/>
      </c>
      <c r="X97" s="353" t="str">
        <f t="shared" si="73"/>
        <v/>
      </c>
    </row>
    <row r="98" spans="2:24" s="190" customFormat="1" ht="15" customHeight="1">
      <c r="B98" s="198" t="b">
        <f>IF(Pressure_4_R2!D11="",FALSE,TRUE)</f>
        <v>0</v>
      </c>
      <c r="C98" s="199">
        <v>8</v>
      </c>
      <c r="D98" s="205" t="str">
        <f>IF($B98=FALSE,"",표준압력!G126)</f>
        <v/>
      </c>
      <c r="E98" s="200" t="str">
        <f>IF($B98=FALSE,"",표준압력!Q126)</f>
        <v/>
      </c>
      <c r="F98" s="200" t="str">
        <f>IF($B98=FALSE,"",Pressure_4_R2!Q11)</f>
        <v/>
      </c>
      <c r="G98" s="201" t="str">
        <f>IF($B98=FALSE,"",Pressure_4_R2!R11)</f>
        <v/>
      </c>
      <c r="H98" s="201" t="str">
        <f>IF($B98=FALSE,"",Pressure_4_R2!S11)</f>
        <v/>
      </c>
      <c r="I98" s="207" t="b">
        <f t="shared" si="62"/>
        <v>0</v>
      </c>
      <c r="J98" s="202" t="str">
        <f t="shared" si="63"/>
        <v/>
      </c>
      <c r="K98" s="203" t="str">
        <f t="shared" si="64"/>
        <v/>
      </c>
      <c r="L98" s="203" t="str">
        <f t="shared" si="65"/>
        <v/>
      </c>
      <c r="M98" s="193"/>
      <c r="N98" s="204" t="b">
        <f t="shared" si="66"/>
        <v>0</v>
      </c>
      <c r="O98" s="346" t="s">
        <v>379</v>
      </c>
      <c r="P98" s="350">
        <v>8</v>
      </c>
      <c r="Q98" s="348" t="str">
        <f t="shared" ca="1" si="67"/>
        <v/>
      </c>
      <c r="R98" s="348" t="str">
        <f t="shared" ca="1" si="68"/>
        <v/>
      </c>
      <c r="S98" s="348" t="str">
        <f t="shared" ca="1" si="69"/>
        <v/>
      </c>
      <c r="T98" s="352" t="str">
        <f t="shared" si="70"/>
        <v/>
      </c>
      <c r="U98" s="348" t="str">
        <f t="shared" si="74"/>
        <v/>
      </c>
      <c r="V98" s="348" t="str">
        <f t="shared" si="71"/>
        <v/>
      </c>
      <c r="W98" s="348" t="str">
        <f t="shared" si="72"/>
        <v/>
      </c>
      <c r="X98" s="353" t="str">
        <f t="shared" si="73"/>
        <v/>
      </c>
    </row>
    <row r="99" spans="2:24" s="190" customFormat="1" ht="15" customHeight="1">
      <c r="B99" s="198" t="b">
        <f>IF(Pressure_4_R2!D12="",FALSE,TRUE)</f>
        <v>0</v>
      </c>
      <c r="C99" s="199">
        <v>9</v>
      </c>
      <c r="D99" s="205" t="str">
        <f>IF($B99=FALSE,"",표준압력!G127)</f>
        <v/>
      </c>
      <c r="E99" s="200" t="str">
        <f>IF($B99=FALSE,"",표준압력!Q127)</f>
        <v/>
      </c>
      <c r="F99" s="200" t="str">
        <f>IF($B99=FALSE,"",Pressure_4_R2!Q12)</f>
        <v/>
      </c>
      <c r="G99" s="201" t="str">
        <f>IF($B99=FALSE,"",Pressure_4_R2!R12)</f>
        <v/>
      </c>
      <c r="H99" s="201" t="str">
        <f>IF($B99=FALSE,"",Pressure_4_R2!S12)</f>
        <v/>
      </c>
      <c r="I99" s="207" t="b">
        <f t="shared" si="62"/>
        <v>0</v>
      </c>
      <c r="J99" s="202" t="str">
        <f t="shared" si="63"/>
        <v/>
      </c>
      <c r="K99" s="203" t="str">
        <f t="shared" si="64"/>
        <v/>
      </c>
      <c r="L99" s="203" t="str">
        <f t="shared" si="65"/>
        <v/>
      </c>
      <c r="M99" s="193"/>
      <c r="N99" s="204" t="b">
        <f t="shared" si="66"/>
        <v>0</v>
      </c>
      <c r="O99" s="346" t="s">
        <v>379</v>
      </c>
      <c r="P99" s="350">
        <v>9</v>
      </c>
      <c r="Q99" s="348" t="str">
        <f t="shared" ca="1" si="67"/>
        <v/>
      </c>
      <c r="R99" s="348" t="str">
        <f t="shared" ca="1" si="68"/>
        <v/>
      </c>
      <c r="S99" s="348" t="str">
        <f t="shared" ca="1" si="69"/>
        <v/>
      </c>
      <c r="T99" s="352" t="str">
        <f t="shared" si="70"/>
        <v/>
      </c>
      <c r="U99" s="348" t="str">
        <f t="shared" si="74"/>
        <v/>
      </c>
      <c r="V99" s="348" t="str">
        <f t="shared" si="71"/>
        <v/>
      </c>
      <c r="W99" s="348" t="str">
        <f t="shared" si="72"/>
        <v/>
      </c>
      <c r="X99" s="353" t="str">
        <f t="shared" si="73"/>
        <v/>
      </c>
    </row>
    <row r="100" spans="2:24" s="190" customFormat="1" ht="15" customHeight="1">
      <c r="B100" s="198" t="b">
        <f>IF(Pressure_4_R2!D13="",FALSE,TRUE)</f>
        <v>0</v>
      </c>
      <c r="C100" s="199">
        <v>10</v>
      </c>
      <c r="D100" s="205" t="str">
        <f>IF($B100=FALSE,"",표준압력!G128)</f>
        <v/>
      </c>
      <c r="E100" s="200" t="str">
        <f>IF($B100=FALSE,"",표준압력!Q128)</f>
        <v/>
      </c>
      <c r="F100" s="200" t="str">
        <f>IF($B100=FALSE,"",Pressure_4_R2!Q13)</f>
        <v/>
      </c>
      <c r="G100" s="201" t="str">
        <f>IF($B100=FALSE,"",Pressure_4_R2!R13)</f>
        <v/>
      </c>
      <c r="H100" s="201" t="str">
        <f>IF($B100=FALSE,"",Pressure_4_R2!S13)</f>
        <v/>
      </c>
      <c r="I100" s="207" t="b">
        <f t="shared" si="62"/>
        <v>0</v>
      </c>
      <c r="J100" s="202" t="str">
        <f t="shared" si="63"/>
        <v/>
      </c>
      <c r="K100" s="203" t="str">
        <f t="shared" si="64"/>
        <v/>
      </c>
      <c r="L100" s="203" t="str">
        <f t="shared" si="65"/>
        <v/>
      </c>
      <c r="M100" s="193"/>
      <c r="N100" s="204" t="b">
        <f t="shared" si="66"/>
        <v>0</v>
      </c>
      <c r="O100" s="346" t="s">
        <v>379</v>
      </c>
      <c r="P100" s="350">
        <v>10</v>
      </c>
      <c r="Q100" s="348" t="str">
        <f t="shared" ca="1" si="67"/>
        <v/>
      </c>
      <c r="R100" s="348" t="str">
        <f t="shared" ca="1" si="68"/>
        <v/>
      </c>
      <c r="S100" s="348" t="str">
        <f t="shared" ca="1" si="69"/>
        <v/>
      </c>
      <c r="T100" s="352" t="str">
        <f t="shared" si="70"/>
        <v/>
      </c>
      <c r="U100" s="348" t="str">
        <f t="shared" si="74"/>
        <v/>
      </c>
      <c r="V100" s="348" t="str">
        <f t="shared" si="71"/>
        <v/>
      </c>
      <c r="W100" s="348" t="str">
        <f t="shared" si="72"/>
        <v/>
      </c>
      <c r="X100" s="353" t="str">
        <f t="shared" si="73"/>
        <v/>
      </c>
    </row>
    <row r="101" spans="2:24" s="190" customFormat="1" ht="15" customHeight="1">
      <c r="B101" s="198" t="b">
        <f>IF(Pressure_4_R2!D14="",FALSE,TRUE)</f>
        <v>0</v>
      </c>
      <c r="C101" s="199">
        <v>11</v>
      </c>
      <c r="D101" s="205" t="str">
        <f>IF($B101=FALSE,"",표준압력!G129)</f>
        <v/>
      </c>
      <c r="E101" s="200" t="str">
        <f>IF($B101=FALSE,"",표준압력!Q129)</f>
        <v/>
      </c>
      <c r="F101" s="200" t="str">
        <f>IF($B101=FALSE,"",Pressure_4_R2!Q14)</f>
        <v/>
      </c>
      <c r="G101" s="201" t="str">
        <f>IF($B101=FALSE,"",Pressure_4_R2!R14)</f>
        <v/>
      </c>
      <c r="H101" s="201" t="str">
        <f>IF($B101=FALSE,"",Pressure_4_R2!S14)</f>
        <v/>
      </c>
      <c r="I101" s="207" t="b">
        <f t="shared" si="62"/>
        <v>0</v>
      </c>
      <c r="J101" s="202" t="str">
        <f t="shared" si="63"/>
        <v/>
      </c>
      <c r="K101" s="203" t="str">
        <f t="shared" si="64"/>
        <v/>
      </c>
      <c r="L101" s="203" t="str">
        <f t="shared" si="65"/>
        <v/>
      </c>
      <c r="M101" s="193"/>
      <c r="N101" s="204" t="b">
        <f t="shared" si="66"/>
        <v>0</v>
      </c>
      <c r="O101" s="346" t="s">
        <v>379</v>
      </c>
      <c r="P101" s="350">
        <v>11</v>
      </c>
      <c r="Q101" s="348" t="str">
        <f t="shared" ca="1" si="67"/>
        <v/>
      </c>
      <c r="R101" s="348" t="str">
        <f t="shared" ca="1" si="68"/>
        <v/>
      </c>
      <c r="S101" s="348" t="str">
        <f t="shared" ca="1" si="69"/>
        <v/>
      </c>
      <c r="T101" s="352" t="str">
        <f t="shared" si="70"/>
        <v/>
      </c>
      <c r="U101" s="348" t="str">
        <f t="shared" si="74"/>
        <v/>
      </c>
      <c r="V101" s="348" t="str">
        <f t="shared" si="71"/>
        <v/>
      </c>
      <c r="W101" s="348" t="str">
        <f t="shared" si="72"/>
        <v/>
      </c>
      <c r="X101" s="353" t="str">
        <f t="shared" si="73"/>
        <v/>
      </c>
    </row>
    <row r="102" spans="2:24" s="190" customFormat="1" ht="15" customHeight="1">
      <c r="B102" s="198" t="b">
        <f>IF(Pressure_4_R2!D15="",FALSE,TRUE)</f>
        <v>0</v>
      </c>
      <c r="C102" s="199">
        <v>12</v>
      </c>
      <c r="D102" s="205" t="str">
        <f>IF($B102=FALSE,"",표준압력!G130)</f>
        <v/>
      </c>
      <c r="E102" s="200" t="str">
        <f>IF($B102=FALSE,"",표준압력!Q130)</f>
        <v/>
      </c>
      <c r="F102" s="200" t="str">
        <f>IF($B102=FALSE,"",Pressure_4_R2!Q15)</f>
        <v/>
      </c>
      <c r="G102" s="201" t="str">
        <f>IF($B102=FALSE,"",Pressure_4_R2!R15)</f>
        <v/>
      </c>
      <c r="H102" s="201" t="str">
        <f>IF($B102=FALSE,"",Pressure_4_R2!S15)</f>
        <v/>
      </c>
      <c r="I102" s="207" t="b">
        <f t="shared" si="62"/>
        <v>0</v>
      </c>
      <c r="J102" s="202" t="str">
        <f t="shared" si="63"/>
        <v/>
      </c>
      <c r="K102" s="203" t="str">
        <f t="shared" si="64"/>
        <v/>
      </c>
      <c r="L102" s="203" t="str">
        <f t="shared" si="65"/>
        <v/>
      </c>
      <c r="M102" s="193"/>
      <c r="N102" s="204" t="b">
        <f t="shared" si="66"/>
        <v>0</v>
      </c>
      <c r="O102" s="346" t="s">
        <v>379</v>
      </c>
      <c r="P102" s="350">
        <v>12</v>
      </c>
      <c r="Q102" s="348" t="str">
        <f t="shared" ca="1" si="67"/>
        <v/>
      </c>
      <c r="R102" s="348" t="str">
        <f t="shared" ca="1" si="68"/>
        <v/>
      </c>
      <c r="S102" s="348" t="str">
        <f t="shared" ca="1" si="69"/>
        <v/>
      </c>
      <c r="T102" s="352" t="str">
        <f t="shared" si="70"/>
        <v/>
      </c>
      <c r="U102" s="348" t="str">
        <f t="shared" si="74"/>
        <v/>
      </c>
      <c r="V102" s="348" t="str">
        <f t="shared" si="71"/>
        <v/>
      </c>
      <c r="W102" s="348" t="str">
        <f t="shared" si="72"/>
        <v/>
      </c>
      <c r="X102" s="353" t="str">
        <f t="shared" si="73"/>
        <v/>
      </c>
    </row>
    <row r="103" spans="2:24" s="190" customFormat="1" ht="15" customHeight="1">
      <c r="B103" s="198" t="b">
        <f>IF(Pressure_4_R2!D16="",FALSE,TRUE)</f>
        <v>0</v>
      </c>
      <c r="C103" s="199">
        <v>13</v>
      </c>
      <c r="D103" s="205" t="str">
        <f>IF($B103=FALSE,"",표준압력!G131)</f>
        <v/>
      </c>
      <c r="E103" s="200" t="str">
        <f>IF($B103=FALSE,"",표준압력!Q131)</f>
        <v/>
      </c>
      <c r="F103" s="200" t="str">
        <f>IF($B103=FALSE,"",Pressure_4_R2!Q16)</f>
        <v/>
      </c>
      <c r="G103" s="201" t="str">
        <f>IF($B103=FALSE,"",Pressure_4_R2!R16)</f>
        <v/>
      </c>
      <c r="H103" s="201" t="str">
        <f>IF($B103=FALSE,"",Pressure_4_R2!S16)</f>
        <v/>
      </c>
      <c r="I103" s="207" t="b">
        <f t="shared" si="62"/>
        <v>0</v>
      </c>
      <c r="J103" s="202" t="str">
        <f t="shared" si="63"/>
        <v/>
      </c>
      <c r="K103" s="203" t="str">
        <f t="shared" si="64"/>
        <v/>
      </c>
      <c r="L103" s="203" t="str">
        <f t="shared" si="65"/>
        <v/>
      </c>
      <c r="M103" s="193"/>
      <c r="N103" s="204" t="b">
        <f t="shared" si="66"/>
        <v>0</v>
      </c>
      <c r="O103" s="346" t="s">
        <v>379</v>
      </c>
      <c r="P103" s="350">
        <v>13</v>
      </c>
      <c r="Q103" s="348" t="str">
        <f t="shared" ca="1" si="67"/>
        <v/>
      </c>
      <c r="R103" s="348" t="str">
        <f t="shared" ca="1" si="68"/>
        <v/>
      </c>
      <c r="S103" s="348" t="str">
        <f t="shared" ca="1" si="69"/>
        <v/>
      </c>
      <c r="T103" s="352" t="str">
        <f t="shared" si="70"/>
        <v/>
      </c>
      <c r="U103" s="348" t="str">
        <f t="shared" si="74"/>
        <v/>
      </c>
      <c r="V103" s="348" t="str">
        <f t="shared" si="71"/>
        <v/>
      </c>
      <c r="W103" s="348" t="str">
        <f t="shared" si="72"/>
        <v/>
      </c>
      <c r="X103" s="353" t="str">
        <f t="shared" si="73"/>
        <v/>
      </c>
    </row>
    <row r="104" spans="2:24" s="190" customFormat="1" ht="15" customHeight="1">
      <c r="B104" s="198" t="b">
        <f>IF(Pressure_4_R2!D17="",FALSE,TRUE)</f>
        <v>0</v>
      </c>
      <c r="C104" s="199">
        <v>14</v>
      </c>
      <c r="D104" s="205" t="str">
        <f>IF($B104=FALSE,"",표준압력!G132)</f>
        <v/>
      </c>
      <c r="E104" s="200" t="str">
        <f>IF($B104=FALSE,"",표준압력!Q132)</f>
        <v/>
      </c>
      <c r="F104" s="200" t="str">
        <f>IF($B104=FALSE,"",Pressure_4_R2!Q17)</f>
        <v/>
      </c>
      <c r="G104" s="201" t="str">
        <f>IF($B104=FALSE,"",Pressure_4_R2!R17)</f>
        <v/>
      </c>
      <c r="H104" s="201" t="str">
        <f>IF($B104=FALSE,"",Pressure_4_R2!S17)</f>
        <v/>
      </c>
      <c r="I104" s="207" t="b">
        <f t="shared" si="62"/>
        <v>0</v>
      </c>
      <c r="J104" s="202" t="str">
        <f t="shared" si="63"/>
        <v/>
      </c>
      <c r="K104" s="203" t="str">
        <f t="shared" si="64"/>
        <v/>
      </c>
      <c r="L104" s="203" t="str">
        <f t="shared" si="65"/>
        <v/>
      </c>
      <c r="M104" s="193"/>
      <c r="N104" s="204" t="b">
        <f t="shared" si="66"/>
        <v>0</v>
      </c>
      <c r="O104" s="346" t="s">
        <v>379</v>
      </c>
      <c r="P104" s="350">
        <v>14</v>
      </c>
      <c r="Q104" s="348" t="str">
        <f t="shared" ca="1" si="67"/>
        <v/>
      </c>
      <c r="R104" s="348" t="str">
        <f t="shared" ca="1" si="68"/>
        <v/>
      </c>
      <c r="S104" s="348" t="str">
        <f t="shared" ca="1" si="69"/>
        <v/>
      </c>
      <c r="T104" s="352" t="str">
        <f t="shared" si="70"/>
        <v/>
      </c>
      <c r="U104" s="348" t="str">
        <f t="shared" si="74"/>
        <v/>
      </c>
      <c r="V104" s="348" t="str">
        <f t="shared" si="71"/>
        <v/>
      </c>
      <c r="W104" s="348" t="str">
        <f t="shared" si="72"/>
        <v/>
      </c>
      <c r="X104" s="353" t="str">
        <f t="shared" si="73"/>
        <v/>
      </c>
    </row>
    <row r="105" spans="2:24" s="190" customFormat="1" ht="15" customHeight="1">
      <c r="B105" s="198" t="b">
        <f>IF(Pressure_4_R2!D18="",FALSE,TRUE)</f>
        <v>0</v>
      </c>
      <c r="C105" s="199">
        <v>15</v>
      </c>
      <c r="D105" s="205" t="str">
        <f>IF($B105=FALSE,"",표준압력!G133)</f>
        <v/>
      </c>
      <c r="E105" s="200" t="str">
        <f>IF($B105=FALSE,"",표준압력!Q133)</f>
        <v/>
      </c>
      <c r="F105" s="200" t="str">
        <f>IF($B105=FALSE,"",Pressure_4_R2!Q18)</f>
        <v/>
      </c>
      <c r="G105" s="201" t="str">
        <f>IF($B105=FALSE,"",Pressure_4_R2!R18)</f>
        <v/>
      </c>
      <c r="H105" s="201" t="str">
        <f>IF($B105=FALSE,"",Pressure_4_R2!S18)</f>
        <v/>
      </c>
      <c r="I105" s="207" t="b">
        <f t="shared" si="62"/>
        <v>0</v>
      </c>
      <c r="J105" s="202" t="str">
        <f t="shared" si="63"/>
        <v/>
      </c>
      <c r="K105" s="203" t="str">
        <f t="shared" si="64"/>
        <v/>
      </c>
      <c r="L105" s="203" t="str">
        <f t="shared" si="65"/>
        <v/>
      </c>
      <c r="M105" s="193"/>
      <c r="N105" s="204" t="b">
        <f t="shared" si="66"/>
        <v>0</v>
      </c>
      <c r="O105" s="346" t="s">
        <v>379</v>
      </c>
      <c r="P105" s="350">
        <v>15</v>
      </c>
      <c r="Q105" s="348" t="str">
        <f t="shared" ca="1" si="67"/>
        <v/>
      </c>
      <c r="R105" s="348" t="str">
        <f t="shared" ca="1" si="68"/>
        <v/>
      </c>
      <c r="S105" s="348" t="str">
        <f t="shared" ca="1" si="69"/>
        <v/>
      </c>
      <c r="T105" s="352" t="str">
        <f t="shared" si="70"/>
        <v/>
      </c>
      <c r="U105" s="348" t="str">
        <f t="shared" si="74"/>
        <v/>
      </c>
      <c r="V105" s="348" t="str">
        <f t="shared" si="71"/>
        <v/>
      </c>
      <c r="W105" s="348" t="str">
        <f t="shared" si="72"/>
        <v/>
      </c>
      <c r="X105" s="353" t="str">
        <f t="shared" si="73"/>
        <v/>
      </c>
    </row>
    <row r="106" spans="2:24" s="190" customFormat="1" ht="15" customHeight="1">
      <c r="B106" s="198" t="b">
        <f>IF(Pressure_4_R2!D19="",FALSE,TRUE)</f>
        <v>0</v>
      </c>
      <c r="C106" s="199">
        <v>16</v>
      </c>
      <c r="D106" s="205" t="str">
        <f>IF($B106=FALSE,"",표준압력!G134)</f>
        <v/>
      </c>
      <c r="E106" s="200" t="str">
        <f>IF($B106=FALSE,"",표준압력!Q134)</f>
        <v/>
      </c>
      <c r="F106" s="200" t="str">
        <f>IF($B106=FALSE,"",Pressure_4_R2!Q19)</f>
        <v/>
      </c>
      <c r="G106" s="201" t="str">
        <f>IF($B106=FALSE,"",Pressure_4_R2!R19)</f>
        <v/>
      </c>
      <c r="H106" s="201" t="str">
        <f>IF($B106=FALSE,"",Pressure_4_R2!S19)</f>
        <v/>
      </c>
      <c r="I106" s="207" t="b">
        <f t="shared" si="62"/>
        <v>0</v>
      </c>
      <c r="J106" s="202" t="str">
        <f t="shared" si="63"/>
        <v/>
      </c>
      <c r="K106" s="203" t="str">
        <f t="shared" si="64"/>
        <v/>
      </c>
      <c r="L106" s="203" t="str">
        <f t="shared" si="65"/>
        <v/>
      </c>
      <c r="M106" s="193"/>
      <c r="N106" s="204" t="b">
        <f t="shared" si="66"/>
        <v>0</v>
      </c>
      <c r="O106" s="347" t="s">
        <v>360</v>
      </c>
      <c r="P106" s="351">
        <v>1</v>
      </c>
      <c r="Q106" s="348" t="str">
        <f ca="1">IF($N106=FALSE,"",IF($O106="가압",J106,OFFSET(J$90,$B$85*2-($P106-1),0)))</f>
        <v/>
      </c>
      <c r="R106" s="348" t="str">
        <f t="shared" ca="1" si="68"/>
        <v/>
      </c>
      <c r="S106" s="348" t="str">
        <f t="shared" ca="1" si="69"/>
        <v/>
      </c>
      <c r="T106" s="352" t="str">
        <f t="shared" si="70"/>
        <v/>
      </c>
      <c r="U106" s="349" t="str">
        <f>IF($N106=FALSE,"",Q106-Q$106)</f>
        <v/>
      </c>
      <c r="V106" s="349" t="str">
        <f t="shared" ref="V106:V120" si="75">IF($N106=FALSE,"",R106-R$106)</f>
        <v/>
      </c>
      <c r="W106" s="349" t="str">
        <f t="shared" ref="W106:W120" si="76">IF($N106=FALSE,"",S106-S$106)</f>
        <v/>
      </c>
      <c r="X106" s="353" t="str">
        <f t="shared" si="73"/>
        <v/>
      </c>
    </row>
    <row r="107" spans="2:24" s="190" customFormat="1" ht="15" customHeight="1">
      <c r="B107" s="198" t="b">
        <f>IF(Pressure_4_R2!D20="",FALSE,TRUE)</f>
        <v>0</v>
      </c>
      <c r="C107" s="199">
        <v>17</v>
      </c>
      <c r="D107" s="205" t="str">
        <f>IF($B107=FALSE,"",표준압력!G135)</f>
        <v/>
      </c>
      <c r="E107" s="200" t="str">
        <f>IF($B107=FALSE,"",표준압력!Q135)</f>
        <v/>
      </c>
      <c r="F107" s="200" t="str">
        <f>IF($B107=FALSE,"",Pressure_4_R2!Q20)</f>
        <v/>
      </c>
      <c r="G107" s="201" t="str">
        <f>IF($B107=FALSE,"",Pressure_4_R2!R20)</f>
        <v/>
      </c>
      <c r="H107" s="201" t="str">
        <f>IF($B107=FALSE,"",Pressure_4_R2!S20)</f>
        <v/>
      </c>
      <c r="I107" s="207" t="b">
        <f t="shared" si="62"/>
        <v>0</v>
      </c>
      <c r="J107" s="202" t="str">
        <f t="shared" si="63"/>
        <v/>
      </c>
      <c r="K107" s="203" t="str">
        <f t="shared" si="64"/>
        <v/>
      </c>
      <c r="L107" s="203" t="str">
        <f t="shared" si="65"/>
        <v/>
      </c>
      <c r="M107" s="193"/>
      <c r="N107" s="204" t="b">
        <f t="shared" si="66"/>
        <v>0</v>
      </c>
      <c r="O107" s="347" t="s">
        <v>360</v>
      </c>
      <c r="P107" s="351">
        <v>2</v>
      </c>
      <c r="Q107" s="348" t="str">
        <f t="shared" ref="Q107:Q120" ca="1" si="77">IF($N107=FALSE,"",IF($O107="가압",J107,OFFSET(J$90,$B$85*2-($P107-1),0)))</f>
        <v/>
      </c>
      <c r="R107" s="348" t="str">
        <f t="shared" ca="1" si="68"/>
        <v/>
      </c>
      <c r="S107" s="348" t="str">
        <f t="shared" ca="1" si="69"/>
        <v/>
      </c>
      <c r="T107" s="352" t="str">
        <f t="shared" si="70"/>
        <v/>
      </c>
      <c r="U107" s="349" t="str">
        <f t="shared" ref="U107:U120" si="78">IF($N107=FALSE,"",Q107-Q$106)</f>
        <v/>
      </c>
      <c r="V107" s="349" t="str">
        <f t="shared" si="75"/>
        <v/>
      </c>
      <c r="W107" s="349" t="str">
        <f t="shared" si="76"/>
        <v/>
      </c>
      <c r="X107" s="353" t="str">
        <f t="shared" si="73"/>
        <v/>
      </c>
    </row>
    <row r="108" spans="2:24" s="190" customFormat="1" ht="15" customHeight="1">
      <c r="B108" s="198" t="b">
        <f>IF(Pressure_4_R2!D21="",FALSE,TRUE)</f>
        <v>0</v>
      </c>
      <c r="C108" s="199">
        <v>18</v>
      </c>
      <c r="D108" s="205" t="str">
        <f>IF($B108=FALSE,"",표준압력!G136)</f>
        <v/>
      </c>
      <c r="E108" s="200" t="str">
        <f>IF($B108=FALSE,"",표준압력!Q136)</f>
        <v/>
      </c>
      <c r="F108" s="200" t="str">
        <f>IF($B108=FALSE,"",Pressure_4_R2!Q21)</f>
        <v/>
      </c>
      <c r="G108" s="201" t="str">
        <f>IF($B108=FALSE,"",Pressure_4_R2!R21)</f>
        <v/>
      </c>
      <c r="H108" s="201" t="str">
        <f>IF($B108=FALSE,"",Pressure_4_R2!S21)</f>
        <v/>
      </c>
      <c r="I108" s="207" t="b">
        <f t="shared" si="62"/>
        <v>0</v>
      </c>
      <c r="J108" s="202" t="str">
        <f t="shared" si="63"/>
        <v/>
      </c>
      <c r="K108" s="203" t="str">
        <f t="shared" si="64"/>
        <v/>
      </c>
      <c r="L108" s="203" t="str">
        <f t="shared" si="65"/>
        <v/>
      </c>
      <c r="M108" s="193"/>
      <c r="N108" s="204" t="b">
        <f t="shared" si="66"/>
        <v>0</v>
      </c>
      <c r="O108" s="347" t="s">
        <v>360</v>
      </c>
      <c r="P108" s="351">
        <v>3</v>
      </c>
      <c r="Q108" s="348" t="str">
        <f t="shared" ca="1" si="77"/>
        <v/>
      </c>
      <c r="R108" s="348" t="str">
        <f t="shared" ca="1" si="68"/>
        <v/>
      </c>
      <c r="S108" s="348" t="str">
        <f t="shared" ca="1" si="69"/>
        <v/>
      </c>
      <c r="T108" s="352" t="str">
        <f t="shared" si="70"/>
        <v/>
      </c>
      <c r="U108" s="349" t="str">
        <f t="shared" si="78"/>
        <v/>
      </c>
      <c r="V108" s="349" t="str">
        <f t="shared" si="75"/>
        <v/>
      </c>
      <c r="W108" s="349" t="str">
        <f t="shared" si="76"/>
        <v/>
      </c>
      <c r="X108" s="353" t="str">
        <f t="shared" si="73"/>
        <v/>
      </c>
    </row>
    <row r="109" spans="2:24" s="190" customFormat="1" ht="15" customHeight="1">
      <c r="B109" s="198" t="b">
        <f>IF(Pressure_4_R2!D22="",FALSE,TRUE)</f>
        <v>0</v>
      </c>
      <c r="C109" s="199">
        <v>19</v>
      </c>
      <c r="D109" s="205" t="str">
        <f>IF($B109=FALSE,"",표준압력!G137)</f>
        <v/>
      </c>
      <c r="E109" s="200" t="str">
        <f>IF($B109=FALSE,"",표준압력!Q137)</f>
        <v/>
      </c>
      <c r="F109" s="200" t="str">
        <f>IF($B109=FALSE,"",Pressure_4_R2!Q22)</f>
        <v/>
      </c>
      <c r="G109" s="201" t="str">
        <f>IF($B109=FALSE,"",Pressure_4_R2!R22)</f>
        <v/>
      </c>
      <c r="H109" s="201" t="str">
        <f>IF($B109=FALSE,"",Pressure_4_R2!S22)</f>
        <v/>
      </c>
      <c r="I109" s="207" t="b">
        <f t="shared" si="62"/>
        <v>0</v>
      </c>
      <c r="J109" s="202" t="str">
        <f t="shared" si="63"/>
        <v/>
      </c>
      <c r="K109" s="203" t="str">
        <f t="shared" si="64"/>
        <v/>
      </c>
      <c r="L109" s="203" t="str">
        <f t="shared" si="65"/>
        <v/>
      </c>
      <c r="M109" s="193"/>
      <c r="N109" s="204" t="b">
        <f t="shared" si="66"/>
        <v>0</v>
      </c>
      <c r="O109" s="347" t="s">
        <v>360</v>
      </c>
      <c r="P109" s="351">
        <v>4</v>
      </c>
      <c r="Q109" s="348" t="str">
        <f t="shared" ca="1" si="77"/>
        <v/>
      </c>
      <c r="R109" s="348" t="str">
        <f t="shared" ca="1" si="68"/>
        <v/>
      </c>
      <c r="S109" s="348" t="str">
        <f t="shared" ca="1" si="69"/>
        <v/>
      </c>
      <c r="T109" s="352" t="str">
        <f t="shared" si="70"/>
        <v/>
      </c>
      <c r="U109" s="349" t="str">
        <f t="shared" si="78"/>
        <v/>
      </c>
      <c r="V109" s="349" t="str">
        <f t="shared" si="75"/>
        <v/>
      </c>
      <c r="W109" s="349" t="str">
        <f t="shared" si="76"/>
        <v/>
      </c>
      <c r="X109" s="353" t="str">
        <f t="shared" si="73"/>
        <v/>
      </c>
    </row>
    <row r="110" spans="2:24" s="190" customFormat="1" ht="15" customHeight="1">
      <c r="B110" s="198" t="b">
        <f>IF(Pressure_4_R2!D23="",FALSE,TRUE)</f>
        <v>0</v>
      </c>
      <c r="C110" s="199">
        <v>20</v>
      </c>
      <c r="D110" s="205" t="str">
        <f>IF($B110=FALSE,"",표준압력!G138)</f>
        <v/>
      </c>
      <c r="E110" s="200" t="str">
        <f>IF($B110=FALSE,"",표준압력!Q138)</f>
        <v/>
      </c>
      <c r="F110" s="200" t="str">
        <f>IF($B110=FALSE,"",Pressure_4_R2!Q23)</f>
        <v/>
      </c>
      <c r="G110" s="201" t="str">
        <f>IF($B110=FALSE,"",Pressure_4_R2!R23)</f>
        <v/>
      </c>
      <c r="H110" s="201" t="str">
        <f>IF($B110=FALSE,"",Pressure_4_R2!S23)</f>
        <v/>
      </c>
      <c r="I110" s="207" t="b">
        <f t="shared" si="62"/>
        <v>0</v>
      </c>
      <c r="J110" s="202" t="str">
        <f t="shared" si="63"/>
        <v/>
      </c>
      <c r="K110" s="203" t="str">
        <f t="shared" si="64"/>
        <v/>
      </c>
      <c r="L110" s="203" t="str">
        <f t="shared" si="65"/>
        <v/>
      </c>
      <c r="M110" s="193"/>
      <c r="N110" s="204" t="b">
        <f t="shared" si="66"/>
        <v>0</v>
      </c>
      <c r="O110" s="347" t="s">
        <v>360</v>
      </c>
      <c r="P110" s="351">
        <v>5</v>
      </c>
      <c r="Q110" s="348" t="str">
        <f t="shared" ca="1" si="77"/>
        <v/>
      </c>
      <c r="R110" s="348" t="str">
        <f t="shared" ca="1" si="68"/>
        <v/>
      </c>
      <c r="S110" s="348" t="str">
        <f t="shared" ca="1" si="69"/>
        <v/>
      </c>
      <c r="T110" s="352" t="str">
        <f t="shared" si="70"/>
        <v/>
      </c>
      <c r="U110" s="349" t="str">
        <f t="shared" si="78"/>
        <v/>
      </c>
      <c r="V110" s="349" t="str">
        <f t="shared" si="75"/>
        <v/>
      </c>
      <c r="W110" s="349" t="str">
        <f t="shared" si="76"/>
        <v/>
      </c>
      <c r="X110" s="353" t="str">
        <f t="shared" si="73"/>
        <v/>
      </c>
    </row>
    <row r="111" spans="2:24" s="190" customFormat="1" ht="15" customHeight="1">
      <c r="B111" s="198" t="b">
        <f>IF(Pressure_4_R2!D24="",FALSE,TRUE)</f>
        <v>0</v>
      </c>
      <c r="C111" s="199">
        <v>21</v>
      </c>
      <c r="D111" s="205" t="str">
        <f>IF($B111=FALSE,"",표준압력!G139)</f>
        <v/>
      </c>
      <c r="E111" s="200" t="str">
        <f>IF($B111=FALSE,"",표준압력!Q139)</f>
        <v/>
      </c>
      <c r="F111" s="200" t="str">
        <f>IF($B111=FALSE,"",Pressure_4_R2!Q24)</f>
        <v/>
      </c>
      <c r="G111" s="201" t="str">
        <f>IF($B111=FALSE,"",Pressure_4_R2!R24)</f>
        <v/>
      </c>
      <c r="H111" s="201" t="str">
        <f>IF($B111=FALSE,"",Pressure_4_R2!S24)</f>
        <v/>
      </c>
      <c r="I111" s="207" t="b">
        <f t="shared" si="62"/>
        <v>0</v>
      </c>
      <c r="J111" s="202" t="str">
        <f t="shared" si="63"/>
        <v/>
      </c>
      <c r="K111" s="203" t="str">
        <f t="shared" si="64"/>
        <v/>
      </c>
      <c r="L111" s="203" t="str">
        <f t="shared" si="65"/>
        <v/>
      </c>
      <c r="M111" s="193"/>
      <c r="N111" s="204" t="b">
        <f t="shared" si="66"/>
        <v>0</v>
      </c>
      <c r="O111" s="347" t="s">
        <v>360</v>
      </c>
      <c r="P111" s="351">
        <v>6</v>
      </c>
      <c r="Q111" s="348" t="str">
        <f t="shared" ca="1" si="77"/>
        <v/>
      </c>
      <c r="R111" s="348" t="str">
        <f t="shared" ca="1" si="68"/>
        <v/>
      </c>
      <c r="S111" s="348" t="str">
        <f t="shared" ca="1" si="69"/>
        <v/>
      </c>
      <c r="T111" s="352" t="str">
        <f t="shared" si="70"/>
        <v/>
      </c>
      <c r="U111" s="349" t="str">
        <f t="shared" si="78"/>
        <v/>
      </c>
      <c r="V111" s="349" t="str">
        <f t="shared" si="75"/>
        <v/>
      </c>
      <c r="W111" s="349" t="str">
        <f t="shared" si="76"/>
        <v/>
      </c>
      <c r="X111" s="353" t="str">
        <f t="shared" si="73"/>
        <v/>
      </c>
    </row>
    <row r="112" spans="2:24" s="190" customFormat="1" ht="15" customHeight="1">
      <c r="B112" s="198" t="b">
        <f>IF(Pressure_4_R2!D25="",FALSE,TRUE)</f>
        <v>0</v>
      </c>
      <c r="C112" s="199">
        <v>22</v>
      </c>
      <c r="D112" s="205" t="str">
        <f>IF($B112=FALSE,"",표준압력!G140)</f>
        <v/>
      </c>
      <c r="E112" s="200" t="str">
        <f>IF($B112=FALSE,"",표준압력!Q140)</f>
        <v/>
      </c>
      <c r="F112" s="200" t="str">
        <f>IF($B112=FALSE,"",Pressure_4_R2!Q25)</f>
        <v/>
      </c>
      <c r="G112" s="201" t="str">
        <f>IF($B112=FALSE,"",Pressure_4_R2!R25)</f>
        <v/>
      </c>
      <c r="H112" s="201" t="str">
        <f>IF($B112=FALSE,"",Pressure_4_R2!S25)</f>
        <v/>
      </c>
      <c r="I112" s="207" t="b">
        <f t="shared" si="62"/>
        <v>0</v>
      </c>
      <c r="J112" s="202" t="str">
        <f t="shared" si="63"/>
        <v/>
      </c>
      <c r="K112" s="203" t="str">
        <f t="shared" si="64"/>
        <v/>
      </c>
      <c r="L112" s="203" t="str">
        <f t="shared" si="65"/>
        <v/>
      </c>
      <c r="M112" s="193"/>
      <c r="N112" s="204" t="b">
        <f t="shared" si="66"/>
        <v>0</v>
      </c>
      <c r="O112" s="347" t="s">
        <v>360</v>
      </c>
      <c r="P112" s="351">
        <v>7</v>
      </c>
      <c r="Q112" s="348" t="str">
        <f t="shared" ca="1" si="77"/>
        <v/>
      </c>
      <c r="R112" s="348" t="str">
        <f t="shared" ca="1" si="68"/>
        <v/>
      </c>
      <c r="S112" s="348" t="str">
        <f t="shared" ca="1" si="69"/>
        <v/>
      </c>
      <c r="T112" s="352" t="str">
        <f t="shared" si="70"/>
        <v/>
      </c>
      <c r="U112" s="349" t="str">
        <f t="shared" si="78"/>
        <v/>
      </c>
      <c r="V112" s="349" t="str">
        <f t="shared" si="75"/>
        <v/>
      </c>
      <c r="W112" s="349" t="str">
        <f t="shared" si="76"/>
        <v/>
      </c>
      <c r="X112" s="353" t="str">
        <f t="shared" si="73"/>
        <v/>
      </c>
    </row>
    <row r="113" spans="2:24" s="190" customFormat="1" ht="15" customHeight="1">
      <c r="B113" s="198" t="b">
        <f>IF(Pressure_4_R2!D26="",FALSE,TRUE)</f>
        <v>0</v>
      </c>
      <c r="C113" s="199">
        <v>23</v>
      </c>
      <c r="D113" s="205" t="str">
        <f>IF($B113=FALSE,"",표준압력!G141)</f>
        <v/>
      </c>
      <c r="E113" s="200" t="str">
        <f>IF($B113=FALSE,"",표준압력!Q141)</f>
        <v/>
      </c>
      <c r="F113" s="200" t="str">
        <f>IF($B113=FALSE,"",Pressure_4_R2!Q26)</f>
        <v/>
      </c>
      <c r="G113" s="201" t="str">
        <f>IF($B113=FALSE,"",Pressure_4_R2!R26)</f>
        <v/>
      </c>
      <c r="H113" s="201" t="str">
        <f>IF($B113=FALSE,"",Pressure_4_R2!S26)</f>
        <v/>
      </c>
      <c r="I113" s="207" t="b">
        <f t="shared" si="62"/>
        <v>0</v>
      </c>
      <c r="J113" s="202" t="str">
        <f t="shared" si="63"/>
        <v/>
      </c>
      <c r="K113" s="203" t="str">
        <f t="shared" si="64"/>
        <v/>
      </c>
      <c r="L113" s="203" t="str">
        <f t="shared" si="65"/>
        <v/>
      </c>
      <c r="M113" s="193"/>
      <c r="N113" s="204" t="b">
        <f t="shared" si="66"/>
        <v>0</v>
      </c>
      <c r="O113" s="347" t="s">
        <v>360</v>
      </c>
      <c r="P113" s="351">
        <v>8</v>
      </c>
      <c r="Q113" s="348" t="str">
        <f t="shared" ca="1" si="77"/>
        <v/>
      </c>
      <c r="R113" s="348" t="str">
        <f t="shared" ca="1" si="68"/>
        <v/>
      </c>
      <c r="S113" s="348" t="str">
        <f t="shared" ca="1" si="69"/>
        <v/>
      </c>
      <c r="T113" s="352" t="str">
        <f t="shared" si="70"/>
        <v/>
      </c>
      <c r="U113" s="349" t="str">
        <f t="shared" si="78"/>
        <v/>
      </c>
      <c r="V113" s="349" t="str">
        <f t="shared" si="75"/>
        <v/>
      </c>
      <c r="W113" s="349" t="str">
        <f t="shared" si="76"/>
        <v/>
      </c>
      <c r="X113" s="353" t="str">
        <f t="shared" si="73"/>
        <v/>
      </c>
    </row>
    <row r="114" spans="2:24" s="190" customFormat="1" ht="15" customHeight="1">
      <c r="B114" s="198" t="b">
        <f>IF(Pressure_4_R2!D27="",FALSE,TRUE)</f>
        <v>0</v>
      </c>
      <c r="C114" s="199">
        <v>24</v>
      </c>
      <c r="D114" s="205" t="str">
        <f>IF($B114=FALSE,"",표준압력!G142)</f>
        <v/>
      </c>
      <c r="E114" s="200" t="str">
        <f>IF($B114=FALSE,"",표준압력!Q142)</f>
        <v/>
      </c>
      <c r="F114" s="200" t="str">
        <f>IF($B114=FALSE,"",Pressure_4_R2!Q27)</f>
        <v/>
      </c>
      <c r="G114" s="201" t="str">
        <f>IF($B114=FALSE,"",Pressure_4_R2!R27)</f>
        <v/>
      </c>
      <c r="H114" s="201" t="str">
        <f>IF($B114=FALSE,"",Pressure_4_R2!S27)</f>
        <v/>
      </c>
      <c r="I114" s="207" t="b">
        <f t="shared" si="62"/>
        <v>0</v>
      </c>
      <c r="J114" s="202" t="str">
        <f t="shared" si="63"/>
        <v/>
      </c>
      <c r="K114" s="203" t="str">
        <f t="shared" si="64"/>
        <v/>
      </c>
      <c r="L114" s="203" t="str">
        <f t="shared" si="65"/>
        <v/>
      </c>
      <c r="M114" s="193"/>
      <c r="N114" s="204" t="b">
        <f t="shared" si="66"/>
        <v>0</v>
      </c>
      <c r="O114" s="347" t="s">
        <v>360</v>
      </c>
      <c r="P114" s="351">
        <v>9</v>
      </c>
      <c r="Q114" s="348" t="str">
        <f t="shared" ca="1" si="77"/>
        <v/>
      </c>
      <c r="R114" s="348" t="str">
        <f t="shared" ca="1" si="68"/>
        <v/>
      </c>
      <c r="S114" s="348" t="str">
        <f t="shared" ca="1" si="69"/>
        <v/>
      </c>
      <c r="T114" s="352" t="str">
        <f t="shared" si="70"/>
        <v/>
      </c>
      <c r="U114" s="349" t="str">
        <f t="shared" si="78"/>
        <v/>
      </c>
      <c r="V114" s="349" t="str">
        <f t="shared" si="75"/>
        <v/>
      </c>
      <c r="W114" s="349" t="str">
        <f t="shared" si="76"/>
        <v/>
      </c>
      <c r="X114" s="353" t="str">
        <f t="shared" si="73"/>
        <v/>
      </c>
    </row>
    <row r="115" spans="2:24" s="190" customFormat="1" ht="15" customHeight="1">
      <c r="B115" s="198" t="b">
        <f>IF(Pressure_4_R2!D28="",FALSE,TRUE)</f>
        <v>0</v>
      </c>
      <c r="C115" s="199">
        <v>25</v>
      </c>
      <c r="D115" s="205" t="str">
        <f>IF($B115=FALSE,"",표준압력!G143)</f>
        <v/>
      </c>
      <c r="E115" s="200" t="str">
        <f>IF($B115=FALSE,"",표준압력!Q143)</f>
        <v/>
      </c>
      <c r="F115" s="200" t="str">
        <f>IF($B115=FALSE,"",Pressure_4_R2!Q28)</f>
        <v/>
      </c>
      <c r="G115" s="201" t="str">
        <f>IF($B115=FALSE,"",Pressure_4_R2!R28)</f>
        <v/>
      </c>
      <c r="H115" s="201" t="str">
        <f>IF($B115=FALSE,"",Pressure_4_R2!S28)</f>
        <v/>
      </c>
      <c r="I115" s="207" t="b">
        <f t="shared" si="62"/>
        <v>0</v>
      </c>
      <c r="J115" s="202" t="str">
        <f t="shared" si="63"/>
        <v/>
      </c>
      <c r="K115" s="203" t="str">
        <f t="shared" si="64"/>
        <v/>
      </c>
      <c r="L115" s="203" t="str">
        <f t="shared" si="65"/>
        <v/>
      </c>
      <c r="M115" s="193"/>
      <c r="N115" s="204" t="b">
        <f t="shared" si="66"/>
        <v>0</v>
      </c>
      <c r="O115" s="347" t="s">
        <v>360</v>
      </c>
      <c r="P115" s="351">
        <v>10</v>
      </c>
      <c r="Q115" s="348" t="str">
        <f t="shared" ca="1" si="77"/>
        <v/>
      </c>
      <c r="R115" s="348" t="str">
        <f t="shared" ca="1" si="68"/>
        <v/>
      </c>
      <c r="S115" s="348" t="str">
        <f t="shared" ca="1" si="69"/>
        <v/>
      </c>
      <c r="T115" s="352" t="str">
        <f t="shared" si="70"/>
        <v/>
      </c>
      <c r="U115" s="349" t="str">
        <f t="shared" si="78"/>
        <v/>
      </c>
      <c r="V115" s="349" t="str">
        <f t="shared" si="75"/>
        <v/>
      </c>
      <c r="W115" s="349" t="str">
        <f t="shared" si="76"/>
        <v/>
      </c>
      <c r="X115" s="353" t="str">
        <f t="shared" si="73"/>
        <v/>
      </c>
    </row>
    <row r="116" spans="2:24" s="190" customFormat="1" ht="15" customHeight="1">
      <c r="B116" s="198" t="b">
        <f>IF(Pressure_4_R2!D29="",FALSE,TRUE)</f>
        <v>0</v>
      </c>
      <c r="C116" s="199">
        <v>26</v>
      </c>
      <c r="D116" s="205" t="str">
        <f>IF($B116=FALSE,"",표준압력!G144)</f>
        <v/>
      </c>
      <c r="E116" s="200" t="str">
        <f>IF($B116=FALSE,"",표준압력!Q144)</f>
        <v/>
      </c>
      <c r="F116" s="200" t="str">
        <f>IF($B116=FALSE,"",Pressure_4_R2!Q29)</f>
        <v/>
      </c>
      <c r="G116" s="201" t="str">
        <f>IF($B116=FALSE,"",Pressure_4_R2!R29)</f>
        <v/>
      </c>
      <c r="H116" s="201" t="str">
        <f>IF($B116=FALSE,"",Pressure_4_R2!S29)</f>
        <v/>
      </c>
      <c r="I116" s="207" t="b">
        <f t="shared" si="62"/>
        <v>0</v>
      </c>
      <c r="J116" s="202" t="str">
        <f t="shared" si="63"/>
        <v/>
      </c>
      <c r="K116" s="203" t="str">
        <f t="shared" si="64"/>
        <v/>
      </c>
      <c r="L116" s="203" t="str">
        <f t="shared" si="65"/>
        <v/>
      </c>
      <c r="M116" s="193"/>
      <c r="N116" s="204" t="b">
        <f t="shared" si="66"/>
        <v>0</v>
      </c>
      <c r="O116" s="347" t="s">
        <v>360</v>
      </c>
      <c r="P116" s="351">
        <v>11</v>
      </c>
      <c r="Q116" s="348" t="str">
        <f t="shared" ca="1" si="77"/>
        <v/>
      </c>
      <c r="R116" s="348" t="str">
        <f t="shared" ca="1" si="68"/>
        <v/>
      </c>
      <c r="S116" s="348" t="str">
        <f t="shared" ca="1" si="69"/>
        <v/>
      </c>
      <c r="T116" s="352" t="str">
        <f t="shared" si="70"/>
        <v/>
      </c>
      <c r="U116" s="349" t="str">
        <f t="shared" si="78"/>
        <v/>
      </c>
      <c r="V116" s="349" t="str">
        <f t="shared" si="75"/>
        <v/>
      </c>
      <c r="W116" s="349" t="str">
        <f t="shared" si="76"/>
        <v/>
      </c>
      <c r="X116" s="353" t="str">
        <f t="shared" si="73"/>
        <v/>
      </c>
    </row>
    <row r="117" spans="2:24" s="190" customFormat="1" ht="15" customHeight="1">
      <c r="B117" s="198" t="b">
        <f>IF(Pressure_4_R2!D30="",FALSE,TRUE)</f>
        <v>0</v>
      </c>
      <c r="C117" s="199">
        <v>27</v>
      </c>
      <c r="D117" s="205" t="str">
        <f>IF($B117=FALSE,"",표준압력!G145)</f>
        <v/>
      </c>
      <c r="E117" s="200" t="str">
        <f>IF($B117=FALSE,"",표준압력!Q145)</f>
        <v/>
      </c>
      <c r="F117" s="200" t="str">
        <f>IF($B117=FALSE,"",Pressure_4_R2!Q30)</f>
        <v/>
      </c>
      <c r="G117" s="201" t="str">
        <f>IF($B117=FALSE,"",Pressure_4_R2!R30)</f>
        <v/>
      </c>
      <c r="H117" s="201" t="str">
        <f>IF($B117=FALSE,"",Pressure_4_R2!S30)</f>
        <v/>
      </c>
      <c r="I117" s="207" t="b">
        <f t="shared" si="62"/>
        <v>0</v>
      </c>
      <c r="J117" s="202" t="str">
        <f t="shared" si="63"/>
        <v/>
      </c>
      <c r="K117" s="203" t="str">
        <f t="shared" si="64"/>
        <v/>
      </c>
      <c r="L117" s="203" t="str">
        <f t="shared" si="65"/>
        <v/>
      </c>
      <c r="M117" s="193"/>
      <c r="N117" s="204" t="b">
        <f t="shared" si="66"/>
        <v>0</v>
      </c>
      <c r="O117" s="347" t="s">
        <v>360</v>
      </c>
      <c r="P117" s="351">
        <v>12</v>
      </c>
      <c r="Q117" s="348" t="str">
        <f t="shared" ca="1" si="77"/>
        <v/>
      </c>
      <c r="R117" s="348" t="str">
        <f t="shared" ca="1" si="68"/>
        <v/>
      </c>
      <c r="S117" s="348" t="str">
        <f t="shared" ca="1" si="69"/>
        <v/>
      </c>
      <c r="T117" s="352" t="str">
        <f t="shared" si="70"/>
        <v/>
      </c>
      <c r="U117" s="349" t="str">
        <f t="shared" si="78"/>
        <v/>
      </c>
      <c r="V117" s="349" t="str">
        <f t="shared" si="75"/>
        <v/>
      </c>
      <c r="W117" s="349" t="str">
        <f t="shared" si="76"/>
        <v/>
      </c>
      <c r="X117" s="353" t="str">
        <f t="shared" si="73"/>
        <v/>
      </c>
    </row>
    <row r="118" spans="2:24" s="190" customFormat="1" ht="15" customHeight="1">
      <c r="B118" s="198" t="b">
        <f>IF(Pressure_4_R2!D31="",FALSE,TRUE)</f>
        <v>0</v>
      </c>
      <c r="C118" s="199">
        <v>28</v>
      </c>
      <c r="D118" s="205" t="str">
        <f>IF($B118=FALSE,"",표준압력!G146)</f>
        <v/>
      </c>
      <c r="E118" s="200" t="str">
        <f>IF($B118=FALSE,"",표준압력!Q146)</f>
        <v/>
      </c>
      <c r="F118" s="200" t="str">
        <f>IF($B118=FALSE,"",Pressure_4_R2!Q31)</f>
        <v/>
      </c>
      <c r="G118" s="201" t="str">
        <f>IF($B118=FALSE,"",Pressure_4_R2!R31)</f>
        <v/>
      </c>
      <c r="H118" s="201" t="str">
        <f>IF($B118=FALSE,"",Pressure_4_R2!S31)</f>
        <v/>
      </c>
      <c r="I118" s="207" t="b">
        <f t="shared" si="62"/>
        <v>0</v>
      </c>
      <c r="J118" s="202" t="str">
        <f t="shared" si="63"/>
        <v/>
      </c>
      <c r="K118" s="203" t="str">
        <f t="shared" si="64"/>
        <v/>
      </c>
      <c r="L118" s="203" t="str">
        <f t="shared" si="65"/>
        <v/>
      </c>
      <c r="M118" s="193"/>
      <c r="N118" s="204" t="b">
        <f t="shared" si="66"/>
        <v>0</v>
      </c>
      <c r="O118" s="347" t="s">
        <v>360</v>
      </c>
      <c r="P118" s="351">
        <v>13</v>
      </c>
      <c r="Q118" s="348" t="str">
        <f t="shared" ca="1" si="77"/>
        <v/>
      </c>
      <c r="R118" s="348" t="str">
        <f t="shared" ca="1" si="68"/>
        <v/>
      </c>
      <c r="S118" s="348" t="str">
        <f t="shared" ca="1" si="69"/>
        <v/>
      </c>
      <c r="T118" s="352" t="str">
        <f t="shared" si="70"/>
        <v/>
      </c>
      <c r="U118" s="349" t="str">
        <f t="shared" si="78"/>
        <v/>
      </c>
      <c r="V118" s="349" t="str">
        <f t="shared" si="75"/>
        <v/>
      </c>
      <c r="W118" s="349" t="str">
        <f t="shared" si="76"/>
        <v/>
      </c>
      <c r="X118" s="353" t="str">
        <f t="shared" si="73"/>
        <v/>
      </c>
    </row>
    <row r="119" spans="2:24" s="190" customFormat="1" ht="15" customHeight="1">
      <c r="B119" s="198" t="b">
        <f>IF(Pressure_4_R2!D32="",FALSE,TRUE)</f>
        <v>0</v>
      </c>
      <c r="C119" s="199">
        <v>29</v>
      </c>
      <c r="D119" s="205" t="str">
        <f>IF($B119=FALSE,"",표준압력!G147)</f>
        <v/>
      </c>
      <c r="E119" s="200" t="str">
        <f>IF($B119=FALSE,"",표준압력!Q147)</f>
        <v/>
      </c>
      <c r="F119" s="200" t="str">
        <f>IF($B119=FALSE,"",Pressure_4_R2!Q32)</f>
        <v/>
      </c>
      <c r="G119" s="201" t="str">
        <f>IF($B119=FALSE,"",Pressure_4_R2!R32)</f>
        <v/>
      </c>
      <c r="H119" s="201" t="str">
        <f>IF($B119=FALSE,"",Pressure_4_R2!S32)</f>
        <v/>
      </c>
      <c r="I119" s="207" t="b">
        <f t="shared" si="62"/>
        <v>0</v>
      </c>
      <c r="J119" s="202" t="str">
        <f t="shared" si="63"/>
        <v/>
      </c>
      <c r="K119" s="203" t="str">
        <f t="shared" si="64"/>
        <v/>
      </c>
      <c r="L119" s="203" t="str">
        <f t="shared" si="65"/>
        <v/>
      </c>
      <c r="M119" s="193"/>
      <c r="N119" s="204" t="b">
        <f t="shared" si="66"/>
        <v>0</v>
      </c>
      <c r="O119" s="347" t="s">
        <v>360</v>
      </c>
      <c r="P119" s="351">
        <v>14</v>
      </c>
      <c r="Q119" s="348" t="str">
        <f t="shared" ca="1" si="77"/>
        <v/>
      </c>
      <c r="R119" s="348" t="str">
        <f t="shared" ca="1" si="68"/>
        <v/>
      </c>
      <c r="S119" s="348" t="str">
        <f t="shared" ca="1" si="69"/>
        <v/>
      </c>
      <c r="T119" s="352" t="str">
        <f t="shared" si="70"/>
        <v/>
      </c>
      <c r="U119" s="349" t="str">
        <f t="shared" si="78"/>
        <v/>
      </c>
      <c r="V119" s="349" t="str">
        <f t="shared" si="75"/>
        <v/>
      </c>
      <c r="W119" s="349" t="str">
        <f t="shared" si="76"/>
        <v/>
      </c>
      <c r="X119" s="353" t="str">
        <f t="shared" si="73"/>
        <v/>
      </c>
    </row>
    <row r="120" spans="2:24" s="190" customFormat="1" ht="15" customHeight="1">
      <c r="B120" s="198" t="b">
        <f>IF(Pressure_4_R2!D33="",FALSE,TRUE)</f>
        <v>0</v>
      </c>
      <c r="C120" s="199">
        <v>30</v>
      </c>
      <c r="D120" s="205" t="str">
        <f>IF($B120=FALSE,"",표준압력!G148)</f>
        <v/>
      </c>
      <c r="E120" s="200" t="str">
        <f>IF($B120=FALSE,"",표준압력!Q148)</f>
        <v/>
      </c>
      <c r="F120" s="200" t="str">
        <f>IF($B120=FALSE,"",Pressure_4_R2!Q33)</f>
        <v/>
      </c>
      <c r="G120" s="201" t="str">
        <f>IF($B120=FALSE,"",Pressure_4_R2!R33)</f>
        <v/>
      </c>
      <c r="H120" s="201" t="str">
        <f>IF($B120=FALSE,"",Pressure_4_R2!S33)</f>
        <v/>
      </c>
      <c r="I120" s="207" t="b">
        <f t="shared" si="62"/>
        <v>0</v>
      </c>
      <c r="J120" s="202" t="str">
        <f t="shared" si="63"/>
        <v/>
      </c>
      <c r="K120" s="203" t="str">
        <f t="shared" si="64"/>
        <v/>
      </c>
      <c r="L120" s="203" t="str">
        <f t="shared" si="65"/>
        <v/>
      </c>
      <c r="M120" s="193"/>
      <c r="N120" s="204" t="b">
        <f t="shared" si="66"/>
        <v>0</v>
      </c>
      <c r="O120" s="347" t="s">
        <v>360</v>
      </c>
      <c r="P120" s="351">
        <v>15</v>
      </c>
      <c r="Q120" s="348" t="str">
        <f t="shared" ca="1" si="77"/>
        <v/>
      </c>
      <c r="R120" s="348" t="str">
        <f t="shared" ca="1" si="68"/>
        <v/>
      </c>
      <c r="S120" s="348" t="str">
        <f t="shared" ca="1" si="69"/>
        <v/>
      </c>
      <c r="T120" s="352" t="str">
        <f t="shared" si="70"/>
        <v/>
      </c>
      <c r="U120" s="349" t="str">
        <f t="shared" si="78"/>
        <v/>
      </c>
      <c r="V120" s="349" t="str">
        <f t="shared" si="75"/>
        <v/>
      </c>
      <c r="W120" s="349" t="str">
        <f t="shared" si="76"/>
        <v/>
      </c>
      <c r="X120" s="353" t="str">
        <f t="shared" si="73"/>
        <v/>
      </c>
    </row>
    <row r="121" spans="2:24" ht="15" customHeight="1">
      <c r="B121" s="189"/>
      <c r="C121" s="189"/>
      <c r="D121" s="189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</row>
    <row r="122" spans="2:24" ht="15" customHeight="1">
      <c r="B122" s="195" t="s">
        <v>443</v>
      </c>
      <c r="C122" s="189"/>
      <c r="D122" s="189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U122" s="206"/>
    </row>
    <row r="123" spans="2:24" ht="15" customHeight="1">
      <c r="B123" s="705" t="s">
        <v>444</v>
      </c>
      <c r="C123" s="707" t="s">
        <v>415</v>
      </c>
      <c r="D123" s="707" t="s">
        <v>352</v>
      </c>
      <c r="E123" s="702" t="s">
        <v>445</v>
      </c>
      <c r="F123" s="702" t="s">
        <v>791</v>
      </c>
      <c r="G123" s="702" t="s">
        <v>48</v>
      </c>
      <c r="H123" s="683" t="s">
        <v>562</v>
      </c>
      <c r="I123" s="683"/>
      <c r="J123" s="683"/>
      <c r="K123" s="683"/>
      <c r="L123" s="702" t="s">
        <v>446</v>
      </c>
      <c r="M123" s="681" t="s">
        <v>564</v>
      </c>
      <c r="N123" s="689"/>
      <c r="O123" s="689"/>
      <c r="P123" s="689"/>
      <c r="Q123" s="682"/>
      <c r="R123" s="702" t="s">
        <v>447</v>
      </c>
      <c r="S123" s="719" t="s">
        <v>448</v>
      </c>
      <c r="T123" s="720"/>
      <c r="U123" s="720"/>
      <c r="V123" s="720"/>
      <c r="W123" s="721"/>
      <c r="X123" s="702" t="s">
        <v>449</v>
      </c>
    </row>
    <row r="124" spans="2:24" ht="15" customHeight="1">
      <c r="B124" s="706"/>
      <c r="C124" s="708"/>
      <c r="D124" s="708"/>
      <c r="E124" s="703"/>
      <c r="F124" s="703"/>
      <c r="G124" s="703"/>
      <c r="H124" s="254" t="s">
        <v>450</v>
      </c>
      <c r="I124" s="254" t="s">
        <v>417</v>
      </c>
      <c r="J124" s="254" t="s">
        <v>451</v>
      </c>
      <c r="K124" s="254" t="s">
        <v>452</v>
      </c>
      <c r="L124" s="703"/>
      <c r="M124" s="702" t="s">
        <v>453</v>
      </c>
      <c r="N124" s="702" t="s">
        <v>454</v>
      </c>
      <c r="O124" s="702" t="s">
        <v>452</v>
      </c>
      <c r="P124" s="702" t="s">
        <v>455</v>
      </c>
      <c r="Q124" s="702" t="s">
        <v>456</v>
      </c>
      <c r="R124" s="703"/>
      <c r="S124" s="705" t="s">
        <v>392</v>
      </c>
      <c r="T124" s="705" t="s">
        <v>457</v>
      </c>
      <c r="U124" s="705" t="s">
        <v>458</v>
      </c>
      <c r="V124" s="705" t="s">
        <v>566</v>
      </c>
      <c r="W124" s="705" t="s">
        <v>459</v>
      </c>
      <c r="X124" s="706"/>
    </row>
    <row r="125" spans="2:24" ht="15" customHeight="1">
      <c r="B125" s="706"/>
      <c r="C125" s="709"/>
      <c r="D125" s="709"/>
      <c r="E125" s="704"/>
      <c r="F125" s="704"/>
      <c r="G125" s="704"/>
      <c r="H125" s="254" t="s">
        <v>460</v>
      </c>
      <c r="I125" s="254" t="s">
        <v>461</v>
      </c>
      <c r="J125" s="254" t="s">
        <v>462</v>
      </c>
      <c r="K125" s="254" t="s">
        <v>463</v>
      </c>
      <c r="L125" s="704"/>
      <c r="M125" s="704"/>
      <c r="N125" s="704"/>
      <c r="O125" s="704"/>
      <c r="P125" s="704"/>
      <c r="Q125" s="704"/>
      <c r="R125" s="704"/>
      <c r="S125" s="713"/>
      <c r="T125" s="713"/>
      <c r="U125" s="713"/>
      <c r="V125" s="713"/>
      <c r="W125" s="713"/>
      <c r="X125" s="706"/>
    </row>
    <row r="126" spans="2:24" ht="15" customHeight="1">
      <c r="B126" s="706"/>
      <c r="C126" s="256">
        <f ca="1">D90</f>
        <v>0</v>
      </c>
      <c r="D126" s="256">
        <f ca="1">E90</f>
        <v>0</v>
      </c>
      <c r="E126" s="257">
        <f t="shared" ref="E126:S126" ca="1" si="79">D126</f>
        <v>0</v>
      </c>
      <c r="F126" s="386">
        <f ca="1">E126</f>
        <v>0</v>
      </c>
      <c r="G126" s="386">
        <f ca="1">F126</f>
        <v>0</v>
      </c>
      <c r="H126" s="257">
        <f t="shared" ca="1" si="79"/>
        <v>0</v>
      </c>
      <c r="I126" s="257">
        <f t="shared" ca="1" si="79"/>
        <v>0</v>
      </c>
      <c r="J126" s="257">
        <f t="shared" ca="1" si="79"/>
        <v>0</v>
      </c>
      <c r="K126" s="257">
        <f t="shared" ca="1" si="79"/>
        <v>0</v>
      </c>
      <c r="L126" s="257">
        <f t="shared" ca="1" si="79"/>
        <v>0</v>
      </c>
      <c r="M126" s="257">
        <f t="shared" ca="1" si="79"/>
        <v>0</v>
      </c>
      <c r="N126" s="257">
        <f t="shared" ca="1" si="79"/>
        <v>0</v>
      </c>
      <c r="O126" s="257">
        <f t="shared" ca="1" si="79"/>
        <v>0</v>
      </c>
      <c r="P126" s="257">
        <f t="shared" ca="1" si="79"/>
        <v>0</v>
      </c>
      <c r="Q126" s="257">
        <f t="shared" ca="1" si="79"/>
        <v>0</v>
      </c>
      <c r="R126" s="257">
        <f t="shared" ca="1" si="79"/>
        <v>0</v>
      </c>
      <c r="S126" s="257">
        <f t="shared" ca="1" si="79"/>
        <v>0</v>
      </c>
      <c r="T126" s="257">
        <f ca="1">W126</f>
        <v>0</v>
      </c>
      <c r="U126" s="257">
        <f ca="1">T126</f>
        <v>0</v>
      </c>
      <c r="V126" s="278"/>
      <c r="W126" s="278">
        <f ca="1">S126</f>
        <v>0</v>
      </c>
      <c r="X126" s="713"/>
    </row>
    <row r="127" spans="2:24" ht="15" customHeight="1">
      <c r="B127" s="207">
        <f t="shared" ref="B127:B141" si="80">C91</f>
        <v>1</v>
      </c>
      <c r="C127" s="207" t="str">
        <f t="shared" ref="C127:D141" si="81">IF($N91=FALSE,"",D91)</f>
        <v/>
      </c>
      <c r="D127" s="204" t="str">
        <f t="shared" si="81"/>
        <v/>
      </c>
      <c r="E127" s="204" t="str">
        <f>IF($N91=FALSE,"",표준압력!Z119)</f>
        <v/>
      </c>
      <c r="F127" s="204" t="str">
        <f>IF($N91=FALSE,"",표준압력!U152)</f>
        <v/>
      </c>
      <c r="G127" s="204" t="str">
        <f>IF($N91=FALSE,"",Pressure_4_R2!L4*L$85)</f>
        <v/>
      </c>
      <c r="H127" s="345" t="str">
        <f t="shared" ref="H127:H141" si="82">IF($N91=FALSE,"",ROUND(AVERAGE(T91,T106),M$146))</f>
        <v/>
      </c>
      <c r="I127" s="204" t="str">
        <f t="shared" ref="I127:I141" si="83">IF($N91=FALSE,"",ROUND(D127,M$146)-H127)</f>
        <v/>
      </c>
      <c r="J127" s="345" t="str">
        <f t="shared" ref="J127:J141" si="84">IF($N91=FALSE,"",((Q106-Q91)+(R106-R91)+(S106-S91))/3)</f>
        <v/>
      </c>
      <c r="K127" s="345" t="str">
        <f t="shared" ref="K127:K141" si="85">IF($N91=FALSE,"",MAX(X91,X106))</f>
        <v/>
      </c>
      <c r="L127" s="204" t="str">
        <f>IF($N91=FALSE,"",SQRT(SUMSQ(E127/2,F127)))</f>
        <v/>
      </c>
      <c r="M127" s="204" t="str">
        <f t="shared" ref="M127:M141" si="86">IF($N91=FALSE,"",G127/2/SQRT(3))</f>
        <v/>
      </c>
      <c r="N127" s="345" t="str">
        <f t="shared" ref="N127:N141" si="87">IF($N91=FALSE,"",MAX(ABS(Q$106-Q$91),ABS(R$106-R$91),ABS(S$106-S$91))/2/SQRT(3))</f>
        <v/>
      </c>
      <c r="O127" s="203" t="str">
        <f t="shared" ref="O127:O141" si="88">IF($N91=FALSE,"",IF(K127=0,MAX(K$127:K$141),K127)/2/SQRT(3))</f>
        <v/>
      </c>
      <c r="P127" s="204" t="str">
        <f t="shared" ref="P127:P141" si="89">IF($N91=FALSE,"",J127/2/SQRT(3))</f>
        <v/>
      </c>
      <c r="Q127" s="204" t="str">
        <f t="shared" ref="Q127:Q141" si="90">IF($N91=FALSE,"",SQRT(SUMSQ(M127:P127)))</f>
        <v/>
      </c>
      <c r="R127" s="204" t="str">
        <f t="shared" ref="R127:R141" si="91">IF($N91=FALSE,"",SQRT(SUMSQ(L127,Q127)))</f>
        <v/>
      </c>
      <c r="S127" s="204" t="str">
        <f t="shared" ref="S127:S141" si="92">IF($N91=FALSE,"",R127*2)</f>
        <v/>
      </c>
      <c r="T127" s="192" t="str">
        <f>IF($N91=FALSE,"",Pressure_4_R2!G4*C127)</f>
        <v/>
      </c>
      <c r="U127" s="192" t="str">
        <f t="shared" ref="U127:U141" si="93">IF($N91=FALSE,"",MAX(S127:T127))</f>
        <v/>
      </c>
      <c r="V127" s="192" t="str">
        <f t="shared" ref="V127:V141" si="94">IF($N91=FALSE,"",IF(((U127-ROUND(U127,M$146))/U127*100)&gt;=5,TRUE,FALSE))</f>
        <v/>
      </c>
      <c r="W127" s="192" t="str">
        <f t="shared" ref="W127:W141" si="95">IF($N91=FALSE,"",IF(ROUND(U127,M$146)=0,ROUNDUP(U127,M$146),IF(V127=TRUE,ROUNDUP(U127,M$146),ROUND(U127,M$146))))</f>
        <v/>
      </c>
      <c r="X127" s="215" t="str">
        <f t="shared" ref="X127:X141" si="96">IF($N91=FALSE,"",IF(S127=U127,0,1))</f>
        <v/>
      </c>
    </row>
    <row r="128" spans="2:24" ht="15" customHeight="1">
      <c r="B128" s="207">
        <f t="shared" si="80"/>
        <v>2</v>
      </c>
      <c r="C128" s="207" t="str">
        <f t="shared" si="81"/>
        <v/>
      </c>
      <c r="D128" s="204" t="str">
        <f t="shared" si="81"/>
        <v/>
      </c>
      <c r="E128" s="204" t="str">
        <f>IF($N92=FALSE,"",표준압력!Z120)</f>
        <v/>
      </c>
      <c r="F128" s="204" t="str">
        <f>IF($N92=FALSE,"",표준압력!U153)</f>
        <v/>
      </c>
      <c r="G128" s="204" t="str">
        <f>IF($N92=FALSE,"",Pressure_4_R2!L5*L$85)</f>
        <v/>
      </c>
      <c r="H128" s="345" t="str">
        <f t="shared" si="82"/>
        <v/>
      </c>
      <c r="I128" s="204" t="str">
        <f t="shared" si="83"/>
        <v/>
      </c>
      <c r="J128" s="345" t="str">
        <f t="shared" si="84"/>
        <v/>
      </c>
      <c r="K128" s="345" t="str">
        <f t="shared" si="85"/>
        <v/>
      </c>
      <c r="L128" s="204" t="str">
        <f t="shared" ref="L128:L141" si="97">IF($N92=FALSE,"",SQRT(SUMSQ(E128/2,F128)))</f>
        <v/>
      </c>
      <c r="M128" s="204" t="str">
        <f t="shared" si="86"/>
        <v/>
      </c>
      <c r="N128" s="345" t="str">
        <f t="shared" si="87"/>
        <v/>
      </c>
      <c r="O128" s="203" t="str">
        <f t="shared" si="88"/>
        <v/>
      </c>
      <c r="P128" s="204" t="str">
        <f t="shared" si="89"/>
        <v/>
      </c>
      <c r="Q128" s="204" t="str">
        <f t="shared" si="90"/>
        <v/>
      </c>
      <c r="R128" s="204" t="str">
        <f t="shared" si="91"/>
        <v/>
      </c>
      <c r="S128" s="204" t="str">
        <f t="shared" si="92"/>
        <v/>
      </c>
      <c r="T128" s="192" t="str">
        <f>IF($N92=FALSE,"",Pressure_4_R2!G5*C128)</f>
        <v/>
      </c>
      <c r="U128" s="192" t="str">
        <f t="shared" si="93"/>
        <v/>
      </c>
      <c r="V128" s="192" t="str">
        <f t="shared" si="94"/>
        <v/>
      </c>
      <c r="W128" s="192" t="str">
        <f t="shared" si="95"/>
        <v/>
      </c>
      <c r="X128" s="215" t="str">
        <f t="shared" si="96"/>
        <v/>
      </c>
    </row>
    <row r="129" spans="2:24" ht="15" customHeight="1">
      <c r="B129" s="207">
        <f t="shared" si="80"/>
        <v>3</v>
      </c>
      <c r="C129" s="207" t="str">
        <f t="shared" si="81"/>
        <v/>
      </c>
      <c r="D129" s="204" t="str">
        <f t="shared" si="81"/>
        <v/>
      </c>
      <c r="E129" s="204" t="str">
        <f>IF($N93=FALSE,"",표준압력!Z121)</f>
        <v/>
      </c>
      <c r="F129" s="204" t="str">
        <f>IF($N93=FALSE,"",표준압력!U154)</f>
        <v/>
      </c>
      <c r="G129" s="204" t="str">
        <f>IF($N93=FALSE,"",Pressure_4_R2!L6*L$85)</f>
        <v/>
      </c>
      <c r="H129" s="345" t="str">
        <f t="shared" si="82"/>
        <v/>
      </c>
      <c r="I129" s="204" t="str">
        <f t="shared" si="83"/>
        <v/>
      </c>
      <c r="J129" s="345" t="str">
        <f t="shared" si="84"/>
        <v/>
      </c>
      <c r="K129" s="345" t="str">
        <f t="shared" si="85"/>
        <v/>
      </c>
      <c r="L129" s="204" t="str">
        <f t="shared" si="97"/>
        <v/>
      </c>
      <c r="M129" s="204" t="str">
        <f t="shared" si="86"/>
        <v/>
      </c>
      <c r="N129" s="345" t="str">
        <f t="shared" si="87"/>
        <v/>
      </c>
      <c r="O129" s="203" t="str">
        <f t="shared" si="88"/>
        <v/>
      </c>
      <c r="P129" s="204" t="str">
        <f t="shared" si="89"/>
        <v/>
      </c>
      <c r="Q129" s="204" t="str">
        <f t="shared" si="90"/>
        <v/>
      </c>
      <c r="R129" s="204" t="str">
        <f t="shared" si="91"/>
        <v/>
      </c>
      <c r="S129" s="204" t="str">
        <f t="shared" si="92"/>
        <v/>
      </c>
      <c r="T129" s="192" t="str">
        <f>IF($N93=FALSE,"",Pressure_4_R2!G6*C129)</f>
        <v/>
      </c>
      <c r="U129" s="192" t="str">
        <f t="shared" si="93"/>
        <v/>
      </c>
      <c r="V129" s="192" t="str">
        <f t="shared" si="94"/>
        <v/>
      </c>
      <c r="W129" s="192" t="str">
        <f t="shared" si="95"/>
        <v/>
      </c>
      <c r="X129" s="215" t="str">
        <f t="shared" si="96"/>
        <v/>
      </c>
    </row>
    <row r="130" spans="2:24" ht="15" customHeight="1">
      <c r="B130" s="207">
        <f t="shared" si="80"/>
        <v>4</v>
      </c>
      <c r="C130" s="207" t="str">
        <f t="shared" si="81"/>
        <v/>
      </c>
      <c r="D130" s="204" t="str">
        <f t="shared" si="81"/>
        <v/>
      </c>
      <c r="E130" s="204" t="str">
        <f>IF($N94=FALSE,"",표준압력!Z122)</f>
        <v/>
      </c>
      <c r="F130" s="204" t="str">
        <f>IF($N94=FALSE,"",표준압력!U155)</f>
        <v/>
      </c>
      <c r="G130" s="204" t="str">
        <f>IF($N94=FALSE,"",Pressure_4_R2!L7*L$85)</f>
        <v/>
      </c>
      <c r="H130" s="345" t="str">
        <f t="shared" si="82"/>
        <v/>
      </c>
      <c r="I130" s="204" t="str">
        <f t="shared" si="83"/>
        <v/>
      </c>
      <c r="J130" s="345" t="str">
        <f t="shared" si="84"/>
        <v/>
      </c>
      <c r="K130" s="345" t="str">
        <f t="shared" si="85"/>
        <v/>
      </c>
      <c r="L130" s="204" t="str">
        <f t="shared" si="97"/>
        <v/>
      </c>
      <c r="M130" s="204" t="str">
        <f t="shared" si="86"/>
        <v/>
      </c>
      <c r="N130" s="345" t="str">
        <f t="shared" si="87"/>
        <v/>
      </c>
      <c r="O130" s="203" t="str">
        <f t="shared" si="88"/>
        <v/>
      </c>
      <c r="P130" s="204" t="str">
        <f t="shared" si="89"/>
        <v/>
      </c>
      <c r="Q130" s="204" t="str">
        <f t="shared" si="90"/>
        <v/>
      </c>
      <c r="R130" s="204" t="str">
        <f t="shared" si="91"/>
        <v/>
      </c>
      <c r="S130" s="204" t="str">
        <f t="shared" si="92"/>
        <v/>
      </c>
      <c r="T130" s="192" t="str">
        <f>IF($N94=FALSE,"",Pressure_4_R2!G7*C130)</f>
        <v/>
      </c>
      <c r="U130" s="192" t="str">
        <f t="shared" si="93"/>
        <v/>
      </c>
      <c r="V130" s="192" t="str">
        <f t="shared" si="94"/>
        <v/>
      </c>
      <c r="W130" s="192" t="str">
        <f t="shared" si="95"/>
        <v/>
      </c>
      <c r="X130" s="215" t="str">
        <f t="shared" si="96"/>
        <v/>
      </c>
    </row>
    <row r="131" spans="2:24" ht="15" customHeight="1">
      <c r="B131" s="207">
        <f t="shared" si="80"/>
        <v>5</v>
      </c>
      <c r="C131" s="207" t="str">
        <f t="shared" si="81"/>
        <v/>
      </c>
      <c r="D131" s="204" t="str">
        <f t="shared" si="81"/>
        <v/>
      </c>
      <c r="E131" s="204" t="str">
        <f>IF($N95=FALSE,"",표준압력!Z123)</f>
        <v/>
      </c>
      <c r="F131" s="204" t="str">
        <f>IF($N95=FALSE,"",표준압력!U156)</f>
        <v/>
      </c>
      <c r="G131" s="204" t="str">
        <f>IF($N95=FALSE,"",Pressure_4_R2!L8*L$85)</f>
        <v/>
      </c>
      <c r="H131" s="345" t="str">
        <f t="shared" si="82"/>
        <v/>
      </c>
      <c r="I131" s="204" t="str">
        <f t="shared" si="83"/>
        <v/>
      </c>
      <c r="J131" s="345" t="str">
        <f t="shared" si="84"/>
        <v/>
      </c>
      <c r="K131" s="345" t="str">
        <f t="shared" si="85"/>
        <v/>
      </c>
      <c r="L131" s="204" t="str">
        <f t="shared" si="97"/>
        <v/>
      </c>
      <c r="M131" s="204" t="str">
        <f t="shared" si="86"/>
        <v/>
      </c>
      <c r="N131" s="345" t="str">
        <f t="shared" si="87"/>
        <v/>
      </c>
      <c r="O131" s="203" t="str">
        <f t="shared" si="88"/>
        <v/>
      </c>
      <c r="P131" s="204" t="str">
        <f t="shared" si="89"/>
        <v/>
      </c>
      <c r="Q131" s="204" t="str">
        <f t="shared" si="90"/>
        <v/>
      </c>
      <c r="R131" s="204" t="str">
        <f t="shared" si="91"/>
        <v/>
      </c>
      <c r="S131" s="204" t="str">
        <f t="shared" si="92"/>
        <v/>
      </c>
      <c r="T131" s="192" t="str">
        <f>IF($N95=FALSE,"",Pressure_4_R2!G8*C131)</f>
        <v/>
      </c>
      <c r="U131" s="192" t="str">
        <f t="shared" si="93"/>
        <v/>
      </c>
      <c r="V131" s="192" t="str">
        <f t="shared" si="94"/>
        <v/>
      </c>
      <c r="W131" s="192" t="str">
        <f t="shared" si="95"/>
        <v/>
      </c>
      <c r="X131" s="215" t="str">
        <f t="shared" si="96"/>
        <v/>
      </c>
    </row>
    <row r="132" spans="2:24" ht="15" customHeight="1">
      <c r="B132" s="207">
        <f t="shared" si="80"/>
        <v>6</v>
      </c>
      <c r="C132" s="207" t="str">
        <f t="shared" si="81"/>
        <v/>
      </c>
      <c r="D132" s="204" t="str">
        <f t="shared" si="81"/>
        <v/>
      </c>
      <c r="E132" s="204" t="str">
        <f>IF($N96=FALSE,"",표준압력!Z124)</f>
        <v/>
      </c>
      <c r="F132" s="204" t="str">
        <f>IF($N96=FALSE,"",표준압력!U157)</f>
        <v/>
      </c>
      <c r="G132" s="204" t="str">
        <f>IF($N96=FALSE,"",Pressure_4_R2!L9*L$85)</f>
        <v/>
      </c>
      <c r="H132" s="345" t="str">
        <f t="shared" si="82"/>
        <v/>
      </c>
      <c r="I132" s="204" t="str">
        <f t="shared" si="83"/>
        <v/>
      </c>
      <c r="J132" s="345" t="str">
        <f t="shared" si="84"/>
        <v/>
      </c>
      <c r="K132" s="345" t="str">
        <f t="shared" si="85"/>
        <v/>
      </c>
      <c r="L132" s="204" t="str">
        <f t="shared" si="97"/>
        <v/>
      </c>
      <c r="M132" s="204" t="str">
        <f t="shared" si="86"/>
        <v/>
      </c>
      <c r="N132" s="345" t="str">
        <f t="shared" si="87"/>
        <v/>
      </c>
      <c r="O132" s="203" t="str">
        <f t="shared" si="88"/>
        <v/>
      </c>
      <c r="P132" s="204" t="str">
        <f t="shared" si="89"/>
        <v/>
      </c>
      <c r="Q132" s="204" t="str">
        <f t="shared" si="90"/>
        <v/>
      </c>
      <c r="R132" s="204" t="str">
        <f t="shared" si="91"/>
        <v/>
      </c>
      <c r="S132" s="204" t="str">
        <f t="shared" si="92"/>
        <v/>
      </c>
      <c r="T132" s="192" t="str">
        <f>IF($N96=FALSE,"",Pressure_4_R2!G9*C132)</f>
        <v/>
      </c>
      <c r="U132" s="192" t="str">
        <f t="shared" si="93"/>
        <v/>
      </c>
      <c r="V132" s="192" t="str">
        <f t="shared" si="94"/>
        <v/>
      </c>
      <c r="W132" s="192" t="str">
        <f t="shared" si="95"/>
        <v/>
      </c>
      <c r="X132" s="215" t="str">
        <f t="shared" si="96"/>
        <v/>
      </c>
    </row>
    <row r="133" spans="2:24" ht="15" customHeight="1">
      <c r="B133" s="207">
        <f t="shared" si="80"/>
        <v>7</v>
      </c>
      <c r="C133" s="207" t="str">
        <f t="shared" si="81"/>
        <v/>
      </c>
      <c r="D133" s="204" t="str">
        <f t="shared" si="81"/>
        <v/>
      </c>
      <c r="E133" s="204" t="str">
        <f>IF($N97=FALSE,"",표준압력!Z125)</f>
        <v/>
      </c>
      <c r="F133" s="204" t="str">
        <f>IF($N97=FALSE,"",표준압력!U158)</f>
        <v/>
      </c>
      <c r="G133" s="204" t="str">
        <f>IF($N97=FALSE,"",Pressure_4_R2!L10*L$85)</f>
        <v/>
      </c>
      <c r="H133" s="345" t="str">
        <f t="shared" si="82"/>
        <v/>
      </c>
      <c r="I133" s="204" t="str">
        <f t="shared" si="83"/>
        <v/>
      </c>
      <c r="J133" s="345" t="str">
        <f t="shared" si="84"/>
        <v/>
      </c>
      <c r="K133" s="345" t="str">
        <f t="shared" si="85"/>
        <v/>
      </c>
      <c r="L133" s="204" t="str">
        <f t="shared" si="97"/>
        <v/>
      </c>
      <c r="M133" s="204" t="str">
        <f t="shared" si="86"/>
        <v/>
      </c>
      <c r="N133" s="345" t="str">
        <f t="shared" si="87"/>
        <v/>
      </c>
      <c r="O133" s="203" t="str">
        <f t="shared" si="88"/>
        <v/>
      </c>
      <c r="P133" s="204" t="str">
        <f t="shared" si="89"/>
        <v/>
      </c>
      <c r="Q133" s="204" t="str">
        <f t="shared" si="90"/>
        <v/>
      </c>
      <c r="R133" s="204" t="str">
        <f t="shared" si="91"/>
        <v/>
      </c>
      <c r="S133" s="204" t="str">
        <f t="shared" si="92"/>
        <v/>
      </c>
      <c r="T133" s="192" t="str">
        <f>IF($N97=FALSE,"",Pressure_4_R2!G10*C133)</f>
        <v/>
      </c>
      <c r="U133" s="192" t="str">
        <f t="shared" si="93"/>
        <v/>
      </c>
      <c r="V133" s="192" t="str">
        <f t="shared" si="94"/>
        <v/>
      </c>
      <c r="W133" s="192" t="str">
        <f t="shared" si="95"/>
        <v/>
      </c>
      <c r="X133" s="215" t="str">
        <f t="shared" si="96"/>
        <v/>
      </c>
    </row>
    <row r="134" spans="2:24" ht="15" customHeight="1">
      <c r="B134" s="207">
        <f t="shared" si="80"/>
        <v>8</v>
      </c>
      <c r="C134" s="207" t="str">
        <f t="shared" si="81"/>
        <v/>
      </c>
      <c r="D134" s="204" t="str">
        <f t="shared" si="81"/>
        <v/>
      </c>
      <c r="E134" s="204" t="str">
        <f>IF($N98=FALSE,"",표준압력!Z126)</f>
        <v/>
      </c>
      <c r="F134" s="204" t="str">
        <f>IF($N98=FALSE,"",표준압력!U159)</f>
        <v/>
      </c>
      <c r="G134" s="204" t="str">
        <f>IF($N98=FALSE,"",Pressure_4_R2!L11*L$85)</f>
        <v/>
      </c>
      <c r="H134" s="345" t="str">
        <f t="shared" si="82"/>
        <v/>
      </c>
      <c r="I134" s="204" t="str">
        <f t="shared" si="83"/>
        <v/>
      </c>
      <c r="J134" s="345" t="str">
        <f t="shared" si="84"/>
        <v/>
      </c>
      <c r="K134" s="345" t="str">
        <f t="shared" si="85"/>
        <v/>
      </c>
      <c r="L134" s="204" t="str">
        <f t="shared" si="97"/>
        <v/>
      </c>
      <c r="M134" s="204" t="str">
        <f t="shared" si="86"/>
        <v/>
      </c>
      <c r="N134" s="345" t="str">
        <f t="shared" si="87"/>
        <v/>
      </c>
      <c r="O134" s="203" t="str">
        <f t="shared" si="88"/>
        <v/>
      </c>
      <c r="P134" s="204" t="str">
        <f t="shared" si="89"/>
        <v/>
      </c>
      <c r="Q134" s="204" t="str">
        <f t="shared" si="90"/>
        <v/>
      </c>
      <c r="R134" s="204" t="str">
        <f t="shared" si="91"/>
        <v/>
      </c>
      <c r="S134" s="204" t="str">
        <f t="shared" si="92"/>
        <v/>
      </c>
      <c r="T134" s="192" t="str">
        <f>IF($N98=FALSE,"",Pressure_4_R2!G11*C134)</f>
        <v/>
      </c>
      <c r="U134" s="192" t="str">
        <f t="shared" si="93"/>
        <v/>
      </c>
      <c r="V134" s="192" t="str">
        <f t="shared" si="94"/>
        <v/>
      </c>
      <c r="W134" s="192" t="str">
        <f t="shared" si="95"/>
        <v/>
      </c>
      <c r="X134" s="215" t="str">
        <f t="shared" si="96"/>
        <v/>
      </c>
    </row>
    <row r="135" spans="2:24" ht="15" customHeight="1">
      <c r="B135" s="207">
        <f t="shared" si="80"/>
        <v>9</v>
      </c>
      <c r="C135" s="207" t="str">
        <f t="shared" si="81"/>
        <v/>
      </c>
      <c r="D135" s="204" t="str">
        <f t="shared" si="81"/>
        <v/>
      </c>
      <c r="E135" s="204" t="str">
        <f>IF($N99=FALSE,"",표준압력!Z127)</f>
        <v/>
      </c>
      <c r="F135" s="204" t="str">
        <f>IF($N99=FALSE,"",표준압력!U160)</f>
        <v/>
      </c>
      <c r="G135" s="204" t="str">
        <f>IF($N99=FALSE,"",Pressure_4_R2!L12*L$85)</f>
        <v/>
      </c>
      <c r="H135" s="345" t="str">
        <f t="shared" si="82"/>
        <v/>
      </c>
      <c r="I135" s="204" t="str">
        <f t="shared" si="83"/>
        <v/>
      </c>
      <c r="J135" s="345" t="str">
        <f t="shared" si="84"/>
        <v/>
      </c>
      <c r="K135" s="345" t="str">
        <f t="shared" si="85"/>
        <v/>
      </c>
      <c r="L135" s="204" t="str">
        <f t="shared" si="97"/>
        <v/>
      </c>
      <c r="M135" s="204" t="str">
        <f t="shared" si="86"/>
        <v/>
      </c>
      <c r="N135" s="345" t="str">
        <f t="shared" si="87"/>
        <v/>
      </c>
      <c r="O135" s="203" t="str">
        <f t="shared" si="88"/>
        <v/>
      </c>
      <c r="P135" s="204" t="str">
        <f t="shared" si="89"/>
        <v/>
      </c>
      <c r="Q135" s="204" t="str">
        <f t="shared" si="90"/>
        <v/>
      </c>
      <c r="R135" s="204" t="str">
        <f t="shared" si="91"/>
        <v/>
      </c>
      <c r="S135" s="204" t="str">
        <f t="shared" si="92"/>
        <v/>
      </c>
      <c r="T135" s="192" t="str">
        <f>IF($N99=FALSE,"",Pressure_4_R2!G12*C135)</f>
        <v/>
      </c>
      <c r="U135" s="192" t="str">
        <f t="shared" si="93"/>
        <v/>
      </c>
      <c r="V135" s="192" t="str">
        <f t="shared" si="94"/>
        <v/>
      </c>
      <c r="W135" s="192" t="str">
        <f t="shared" si="95"/>
        <v/>
      </c>
      <c r="X135" s="215" t="str">
        <f t="shared" si="96"/>
        <v/>
      </c>
    </row>
    <row r="136" spans="2:24" ht="15" customHeight="1">
      <c r="B136" s="207">
        <f t="shared" si="80"/>
        <v>10</v>
      </c>
      <c r="C136" s="207" t="str">
        <f t="shared" si="81"/>
        <v/>
      </c>
      <c r="D136" s="204" t="str">
        <f t="shared" si="81"/>
        <v/>
      </c>
      <c r="E136" s="204" t="str">
        <f>IF($N100=FALSE,"",표준압력!Z128)</f>
        <v/>
      </c>
      <c r="F136" s="204" t="str">
        <f>IF($N100=FALSE,"",표준압력!U161)</f>
        <v/>
      </c>
      <c r="G136" s="204" t="str">
        <f>IF($N100=FALSE,"",Pressure_4_R2!L13*L$85)</f>
        <v/>
      </c>
      <c r="H136" s="345" t="str">
        <f t="shared" si="82"/>
        <v/>
      </c>
      <c r="I136" s="204" t="str">
        <f t="shared" si="83"/>
        <v/>
      </c>
      <c r="J136" s="345" t="str">
        <f t="shared" si="84"/>
        <v/>
      </c>
      <c r="K136" s="345" t="str">
        <f t="shared" si="85"/>
        <v/>
      </c>
      <c r="L136" s="204" t="str">
        <f t="shared" si="97"/>
        <v/>
      </c>
      <c r="M136" s="204" t="str">
        <f t="shared" si="86"/>
        <v/>
      </c>
      <c r="N136" s="345" t="str">
        <f t="shared" si="87"/>
        <v/>
      </c>
      <c r="O136" s="203" t="str">
        <f t="shared" si="88"/>
        <v/>
      </c>
      <c r="P136" s="204" t="str">
        <f t="shared" si="89"/>
        <v/>
      </c>
      <c r="Q136" s="204" t="str">
        <f t="shared" si="90"/>
        <v/>
      </c>
      <c r="R136" s="204" t="str">
        <f t="shared" si="91"/>
        <v/>
      </c>
      <c r="S136" s="204" t="str">
        <f t="shared" si="92"/>
        <v/>
      </c>
      <c r="T136" s="192" t="str">
        <f>IF($N100=FALSE,"",Pressure_4_R2!G13*C136)</f>
        <v/>
      </c>
      <c r="U136" s="192" t="str">
        <f t="shared" si="93"/>
        <v/>
      </c>
      <c r="V136" s="192" t="str">
        <f t="shared" si="94"/>
        <v/>
      </c>
      <c r="W136" s="192" t="str">
        <f t="shared" si="95"/>
        <v/>
      </c>
      <c r="X136" s="215" t="str">
        <f t="shared" si="96"/>
        <v/>
      </c>
    </row>
    <row r="137" spans="2:24" ht="15" customHeight="1">
      <c r="B137" s="207">
        <f t="shared" si="80"/>
        <v>11</v>
      </c>
      <c r="C137" s="207" t="str">
        <f t="shared" si="81"/>
        <v/>
      </c>
      <c r="D137" s="204" t="str">
        <f t="shared" si="81"/>
        <v/>
      </c>
      <c r="E137" s="204" t="str">
        <f>IF($N101=FALSE,"",표준압력!Z129)</f>
        <v/>
      </c>
      <c r="F137" s="204" t="str">
        <f>IF($N101=FALSE,"",표준압력!U162)</f>
        <v/>
      </c>
      <c r="G137" s="204" t="str">
        <f>IF($N101=FALSE,"",Pressure_4_R2!L14*L$85)</f>
        <v/>
      </c>
      <c r="H137" s="345" t="str">
        <f t="shared" si="82"/>
        <v/>
      </c>
      <c r="I137" s="204" t="str">
        <f t="shared" si="83"/>
        <v/>
      </c>
      <c r="J137" s="345" t="str">
        <f t="shared" si="84"/>
        <v/>
      </c>
      <c r="K137" s="345" t="str">
        <f t="shared" si="85"/>
        <v/>
      </c>
      <c r="L137" s="204" t="str">
        <f t="shared" si="97"/>
        <v/>
      </c>
      <c r="M137" s="204" t="str">
        <f t="shared" si="86"/>
        <v/>
      </c>
      <c r="N137" s="345" t="str">
        <f t="shared" si="87"/>
        <v/>
      </c>
      <c r="O137" s="203" t="str">
        <f t="shared" si="88"/>
        <v/>
      </c>
      <c r="P137" s="204" t="str">
        <f t="shared" si="89"/>
        <v/>
      </c>
      <c r="Q137" s="204" t="str">
        <f t="shared" si="90"/>
        <v/>
      </c>
      <c r="R137" s="204" t="str">
        <f t="shared" si="91"/>
        <v/>
      </c>
      <c r="S137" s="204" t="str">
        <f t="shared" si="92"/>
        <v/>
      </c>
      <c r="T137" s="192" t="str">
        <f>IF($N101=FALSE,"",Pressure_4_R2!G14*C137)</f>
        <v/>
      </c>
      <c r="U137" s="192" t="str">
        <f t="shared" si="93"/>
        <v/>
      </c>
      <c r="V137" s="192" t="str">
        <f t="shared" si="94"/>
        <v/>
      </c>
      <c r="W137" s="192" t="str">
        <f t="shared" si="95"/>
        <v/>
      </c>
      <c r="X137" s="215" t="str">
        <f t="shared" si="96"/>
        <v/>
      </c>
    </row>
    <row r="138" spans="2:24" ht="15" customHeight="1">
      <c r="B138" s="207">
        <f t="shared" si="80"/>
        <v>12</v>
      </c>
      <c r="C138" s="207" t="str">
        <f t="shared" si="81"/>
        <v/>
      </c>
      <c r="D138" s="204" t="str">
        <f t="shared" si="81"/>
        <v/>
      </c>
      <c r="E138" s="204" t="str">
        <f>IF($N102=FALSE,"",표준압력!Z130)</f>
        <v/>
      </c>
      <c r="F138" s="204" t="str">
        <f>IF($N102=FALSE,"",표준압력!U163)</f>
        <v/>
      </c>
      <c r="G138" s="204" t="str">
        <f>IF($N102=FALSE,"",Pressure_4_R2!L15*L$85)</f>
        <v/>
      </c>
      <c r="H138" s="345" t="str">
        <f t="shared" si="82"/>
        <v/>
      </c>
      <c r="I138" s="204" t="str">
        <f t="shared" si="83"/>
        <v/>
      </c>
      <c r="J138" s="345" t="str">
        <f t="shared" si="84"/>
        <v/>
      </c>
      <c r="K138" s="345" t="str">
        <f t="shared" si="85"/>
        <v/>
      </c>
      <c r="L138" s="204" t="str">
        <f t="shared" si="97"/>
        <v/>
      </c>
      <c r="M138" s="204" t="str">
        <f t="shared" si="86"/>
        <v/>
      </c>
      <c r="N138" s="345" t="str">
        <f t="shared" si="87"/>
        <v/>
      </c>
      <c r="O138" s="203" t="str">
        <f t="shared" si="88"/>
        <v/>
      </c>
      <c r="P138" s="204" t="str">
        <f t="shared" si="89"/>
        <v/>
      </c>
      <c r="Q138" s="204" t="str">
        <f t="shared" si="90"/>
        <v/>
      </c>
      <c r="R138" s="204" t="str">
        <f t="shared" si="91"/>
        <v/>
      </c>
      <c r="S138" s="204" t="str">
        <f t="shared" si="92"/>
        <v/>
      </c>
      <c r="T138" s="192" t="str">
        <f>IF($N102=FALSE,"",Pressure_4_R2!G15*C138)</f>
        <v/>
      </c>
      <c r="U138" s="192" t="str">
        <f t="shared" si="93"/>
        <v/>
      </c>
      <c r="V138" s="192" t="str">
        <f t="shared" si="94"/>
        <v/>
      </c>
      <c r="W138" s="192" t="str">
        <f t="shared" si="95"/>
        <v/>
      </c>
      <c r="X138" s="215" t="str">
        <f t="shared" si="96"/>
        <v/>
      </c>
    </row>
    <row r="139" spans="2:24" ht="15" customHeight="1">
      <c r="B139" s="207">
        <f t="shared" si="80"/>
        <v>13</v>
      </c>
      <c r="C139" s="207" t="str">
        <f t="shared" si="81"/>
        <v/>
      </c>
      <c r="D139" s="204" t="str">
        <f t="shared" si="81"/>
        <v/>
      </c>
      <c r="E139" s="204" t="str">
        <f>IF($N103=FALSE,"",표준압력!Z131)</f>
        <v/>
      </c>
      <c r="F139" s="204" t="str">
        <f>IF($N103=FALSE,"",표준압력!U164)</f>
        <v/>
      </c>
      <c r="G139" s="204" t="str">
        <f>IF($N103=FALSE,"",Pressure_4_R2!L16*L$85)</f>
        <v/>
      </c>
      <c r="H139" s="345" t="str">
        <f t="shared" si="82"/>
        <v/>
      </c>
      <c r="I139" s="204" t="str">
        <f t="shared" si="83"/>
        <v/>
      </c>
      <c r="J139" s="345" t="str">
        <f t="shared" si="84"/>
        <v/>
      </c>
      <c r="K139" s="345" t="str">
        <f t="shared" si="85"/>
        <v/>
      </c>
      <c r="L139" s="204" t="str">
        <f t="shared" si="97"/>
        <v/>
      </c>
      <c r="M139" s="204" t="str">
        <f t="shared" si="86"/>
        <v/>
      </c>
      <c r="N139" s="345" t="str">
        <f t="shared" si="87"/>
        <v/>
      </c>
      <c r="O139" s="203" t="str">
        <f t="shared" si="88"/>
        <v/>
      </c>
      <c r="P139" s="204" t="str">
        <f t="shared" si="89"/>
        <v/>
      </c>
      <c r="Q139" s="204" t="str">
        <f t="shared" si="90"/>
        <v/>
      </c>
      <c r="R139" s="204" t="str">
        <f t="shared" si="91"/>
        <v/>
      </c>
      <c r="S139" s="204" t="str">
        <f t="shared" si="92"/>
        <v/>
      </c>
      <c r="T139" s="192" t="str">
        <f>IF($N103=FALSE,"",Pressure_4_R2!G16*C139)</f>
        <v/>
      </c>
      <c r="U139" s="192" t="str">
        <f t="shared" si="93"/>
        <v/>
      </c>
      <c r="V139" s="192" t="str">
        <f t="shared" si="94"/>
        <v/>
      </c>
      <c r="W139" s="192" t="str">
        <f t="shared" si="95"/>
        <v/>
      </c>
      <c r="X139" s="215" t="str">
        <f t="shared" si="96"/>
        <v/>
      </c>
    </row>
    <row r="140" spans="2:24" ht="15" customHeight="1">
      <c r="B140" s="207">
        <f t="shared" si="80"/>
        <v>14</v>
      </c>
      <c r="C140" s="207" t="str">
        <f t="shared" si="81"/>
        <v/>
      </c>
      <c r="D140" s="204" t="str">
        <f t="shared" si="81"/>
        <v/>
      </c>
      <c r="E140" s="204" t="str">
        <f>IF($N104=FALSE,"",표준압력!Z132)</f>
        <v/>
      </c>
      <c r="F140" s="204" t="str">
        <f>IF($N104=FALSE,"",표준압력!U165)</f>
        <v/>
      </c>
      <c r="G140" s="204" t="str">
        <f>IF($N104=FALSE,"",Pressure_4_R2!L17*L$85)</f>
        <v/>
      </c>
      <c r="H140" s="345" t="str">
        <f t="shared" si="82"/>
        <v/>
      </c>
      <c r="I140" s="204" t="str">
        <f t="shared" si="83"/>
        <v/>
      </c>
      <c r="J140" s="345" t="str">
        <f t="shared" si="84"/>
        <v/>
      </c>
      <c r="K140" s="345" t="str">
        <f t="shared" si="85"/>
        <v/>
      </c>
      <c r="L140" s="204" t="str">
        <f t="shared" si="97"/>
        <v/>
      </c>
      <c r="M140" s="204" t="str">
        <f t="shared" si="86"/>
        <v/>
      </c>
      <c r="N140" s="345" t="str">
        <f t="shared" si="87"/>
        <v/>
      </c>
      <c r="O140" s="203" t="str">
        <f t="shared" si="88"/>
        <v/>
      </c>
      <c r="P140" s="204" t="str">
        <f t="shared" si="89"/>
        <v/>
      </c>
      <c r="Q140" s="204" t="str">
        <f t="shared" si="90"/>
        <v/>
      </c>
      <c r="R140" s="204" t="str">
        <f t="shared" si="91"/>
        <v/>
      </c>
      <c r="S140" s="204" t="str">
        <f t="shared" si="92"/>
        <v/>
      </c>
      <c r="T140" s="192" t="str">
        <f>IF($N104=FALSE,"",Pressure_4_R2!G17*C140)</f>
        <v/>
      </c>
      <c r="U140" s="192" t="str">
        <f t="shared" si="93"/>
        <v/>
      </c>
      <c r="V140" s="192" t="str">
        <f t="shared" si="94"/>
        <v/>
      </c>
      <c r="W140" s="192" t="str">
        <f t="shared" si="95"/>
        <v/>
      </c>
      <c r="X140" s="215" t="str">
        <f t="shared" si="96"/>
        <v/>
      </c>
    </row>
    <row r="141" spans="2:24" ht="15" customHeight="1" thickBot="1">
      <c r="B141" s="207">
        <f t="shared" si="80"/>
        <v>15</v>
      </c>
      <c r="C141" s="207" t="str">
        <f t="shared" si="81"/>
        <v/>
      </c>
      <c r="D141" s="204" t="str">
        <f t="shared" si="81"/>
        <v/>
      </c>
      <c r="E141" s="204" t="str">
        <f>IF($N105=FALSE,"",표준압력!Z133)</f>
        <v/>
      </c>
      <c r="F141" s="204" t="str">
        <f>IF($N105=FALSE,"",표준압력!U166)</f>
        <v/>
      </c>
      <c r="G141" s="204" t="str">
        <f>IF($N105=FALSE,"",Pressure_4_R2!L18*L$85)</f>
        <v/>
      </c>
      <c r="H141" s="345" t="str">
        <f t="shared" si="82"/>
        <v/>
      </c>
      <c r="I141" s="204" t="str">
        <f t="shared" si="83"/>
        <v/>
      </c>
      <c r="J141" s="345" t="str">
        <f t="shared" si="84"/>
        <v/>
      </c>
      <c r="K141" s="345" t="str">
        <f t="shared" si="85"/>
        <v/>
      </c>
      <c r="L141" s="204" t="str">
        <f t="shared" si="97"/>
        <v/>
      </c>
      <c r="M141" s="204" t="str">
        <f t="shared" si="86"/>
        <v/>
      </c>
      <c r="N141" s="345" t="str">
        <f t="shared" si="87"/>
        <v/>
      </c>
      <c r="O141" s="203" t="str">
        <f t="shared" si="88"/>
        <v/>
      </c>
      <c r="P141" s="204" t="str">
        <f t="shared" si="89"/>
        <v/>
      </c>
      <c r="Q141" s="204" t="str">
        <f t="shared" si="90"/>
        <v/>
      </c>
      <c r="R141" s="204" t="str">
        <f t="shared" si="91"/>
        <v/>
      </c>
      <c r="S141" s="204" t="str">
        <f t="shared" si="92"/>
        <v/>
      </c>
      <c r="T141" s="192" t="str">
        <f>IF($N105=FALSE,"",Pressure_4_R2!G18*C141)</f>
        <v/>
      </c>
      <c r="U141" s="192" t="str">
        <f t="shared" si="93"/>
        <v/>
      </c>
      <c r="V141" s="192" t="str">
        <f t="shared" si="94"/>
        <v/>
      </c>
      <c r="W141" s="192" t="str">
        <f t="shared" si="95"/>
        <v/>
      </c>
      <c r="X141" s="215" t="str">
        <f t="shared" si="96"/>
        <v/>
      </c>
    </row>
    <row r="142" spans="2:24" ht="15" customHeight="1" thickBot="1">
      <c r="S142" s="191"/>
      <c r="U142" s="206"/>
      <c r="V142" s="206"/>
      <c r="X142" s="216" t="str">
        <f>IF($N106=FALSE,"",IF(SUM(X127:X141)=0,"","초과"))</f>
        <v/>
      </c>
    </row>
    <row r="143" spans="2:24" ht="15" customHeight="1">
      <c r="B143" s="195" t="s">
        <v>464</v>
      </c>
      <c r="H143" s="195" t="s">
        <v>465</v>
      </c>
      <c r="T143" s="195" t="s">
        <v>366</v>
      </c>
      <c r="U143" s="206"/>
      <c r="V143" s="206"/>
    </row>
    <row r="144" spans="2:24" ht="15" customHeight="1">
      <c r="B144" s="688" t="s">
        <v>444</v>
      </c>
      <c r="C144" s="683" t="s">
        <v>353</v>
      </c>
      <c r="D144" s="681" t="s">
        <v>562</v>
      </c>
      <c r="E144" s="689"/>
      <c r="F144" s="682"/>
      <c r="H144" s="690" t="s">
        <v>466</v>
      </c>
      <c r="I144" s="691"/>
      <c r="J144" s="692"/>
      <c r="K144" s="697" t="s">
        <v>602</v>
      </c>
      <c r="M144" s="210" t="s">
        <v>401</v>
      </c>
      <c r="N144" s="699" t="s">
        <v>402</v>
      </c>
      <c r="O144" s="700"/>
      <c r="P144" s="700"/>
      <c r="Q144" s="700"/>
      <c r="R144" s="701"/>
      <c r="T144" s="714" t="s">
        <v>478</v>
      </c>
      <c r="U144" s="715"/>
    </row>
    <row r="145" spans="2:24" ht="15" customHeight="1">
      <c r="B145" s="688"/>
      <c r="C145" s="683"/>
      <c r="D145" s="254" t="s">
        <v>416</v>
      </c>
      <c r="E145" s="254" t="s">
        <v>471</v>
      </c>
      <c r="F145" s="254" t="s">
        <v>472</v>
      </c>
      <c r="H145" s="259" t="s">
        <v>411</v>
      </c>
      <c r="I145" s="259" t="s">
        <v>473</v>
      </c>
      <c r="J145" s="259" t="s">
        <v>474</v>
      </c>
      <c r="K145" s="698"/>
      <c r="M145" s="217" t="s">
        <v>475</v>
      </c>
      <c r="N145" s="218" t="s">
        <v>171</v>
      </c>
      <c r="O145" s="283" t="s">
        <v>603</v>
      </c>
      <c r="P145" s="283" t="s">
        <v>66</v>
      </c>
      <c r="Q145" s="283" t="s">
        <v>418</v>
      </c>
      <c r="R145" s="283" t="s">
        <v>95</v>
      </c>
      <c r="T145" s="213" t="s">
        <v>422</v>
      </c>
      <c r="U145" s="214" t="e">
        <f>SLOPE(D127:D141,H127:H141)</f>
        <v>#DIV/0!</v>
      </c>
    </row>
    <row r="146" spans="2:24" ht="15" customHeight="1">
      <c r="B146" s="688"/>
      <c r="C146" s="258">
        <f ca="1">D126</f>
        <v>0</v>
      </c>
      <c r="D146" s="258">
        <f ca="1">H126</f>
        <v>0</v>
      </c>
      <c r="E146" s="258">
        <f ca="1">I126</f>
        <v>0</v>
      </c>
      <c r="F146" s="258">
        <f ca="1">W126</f>
        <v>0</v>
      </c>
      <c r="H146" s="259">
        <f ca="1">D146</f>
        <v>0</v>
      </c>
      <c r="I146" s="259">
        <f ca="1">H146</f>
        <v>0</v>
      </c>
      <c r="J146" s="259">
        <f ca="1">I146</f>
        <v>0</v>
      </c>
      <c r="K146" s="282" t="str">
        <f>IF(TYPE(MATCH("FAIL",K147:K161,0))=16,"","FAIL")</f>
        <v/>
      </c>
      <c r="M146" s="219">
        <f ca="1">IF(R$3=TRUE,MIN(M147:M161),IF(TYPE(MATCH(K85,$AA$6:$AH$6,0))=16,MIN(M147:M161),MIN(M147:M161,N85)))</f>
        <v>0</v>
      </c>
      <c r="N146" s="220">
        <f ca="1">OFFSET(U149,MATCH(M146,V150:V160,0),0)</f>
        <v>0</v>
      </c>
      <c r="O146" s="220">
        <f ca="1">N146</f>
        <v>0</v>
      </c>
      <c r="P146" s="220">
        <f ca="1">O146</f>
        <v>0</v>
      </c>
      <c r="Q146" s="220">
        <f ca="1">P146</f>
        <v>0</v>
      </c>
      <c r="R146" s="220" t="str">
        <f ca="1">OFFSET(U149,MATCH(M146+1,V150:V160,0),0)</f>
        <v>0.0</v>
      </c>
      <c r="T146" s="213" t="s">
        <v>423</v>
      </c>
      <c r="U146" s="214" t="e">
        <f>INTERCEPT(D127:D141,H127:H141)</f>
        <v>#DIV/0!</v>
      </c>
    </row>
    <row r="147" spans="2:24" ht="15" customHeight="1">
      <c r="B147" s="192">
        <f t="shared" ref="B147:B161" si="98">B127</f>
        <v>1</v>
      </c>
      <c r="C147" s="212" t="str">
        <f>IF($N91=FALSE,"",TEXT(ROUND(D127,$M$146),N147))</f>
        <v/>
      </c>
      <c r="D147" s="212" t="str">
        <f t="shared" ref="D147:D161" si="99">IF($N91=FALSE,"",TEXT(H127,O147))</f>
        <v/>
      </c>
      <c r="E147" s="212" t="str">
        <f t="shared" ref="E147:E161" si="100">IF($N91=FALSE,"",TEXT(ROUND(I127,$M$146),P147))</f>
        <v/>
      </c>
      <c r="F147" s="212" t="str">
        <f t="shared" ref="F147:F161" si="101">IF($N91=FALSE,"",TEXT(IF(R$3=TRUE,ROUND(W127,$M$146),ROUNDUP(W127,$M$146)),Q147))</f>
        <v/>
      </c>
      <c r="H147" s="221" t="str">
        <f>IF($N91=FALSE,"",ROUND(Pressure_4_R2!N4*$L$85,M$146+1))</f>
        <v/>
      </c>
      <c r="I147" s="221" t="str">
        <f>IF($N91=FALSE,"",ROUND(Pressure_4_R2!O4*$L$85,M$146+1))</f>
        <v/>
      </c>
      <c r="J147" s="221" t="str">
        <f>IF($N91=FALSE,"","± "&amp;TEXT((I147-H147)/2,R147))</f>
        <v/>
      </c>
      <c r="K147" s="222" t="str">
        <f t="shared" ref="K147:K161" si="102">IF($N91=FALSE,"",IF(AND(H147&lt;=H127,H127&lt;=I147),"PASS","FAIL"))</f>
        <v/>
      </c>
      <c r="M147" s="207" t="str">
        <f t="shared" ref="M147:M161" ca="1" si="103">IF($N91=FALSE,"",OFFSET(V$149,COUNTIF(T$150:T$160,"&lt;="&amp;U127),0)+S$3)</f>
        <v/>
      </c>
      <c r="N147" s="207" t="str">
        <f t="shared" ref="N147:N161" ca="1" si="104">IF($N91=FALSE,"",SUBSTITUTE(OFFSET($X$149,COUNTIF($W$150:$W$159,"&lt;="&amp;ABS(C127)),0),0,"")&amp;N$146)</f>
        <v/>
      </c>
      <c r="O147" s="207" t="str">
        <f t="shared" ref="O147:O161" ca="1" si="105">IF($N91=FALSE,"",SUBSTITUTE(OFFSET($X$149,COUNTIF($W$150:$W$159,"&lt;="&amp;ABS(H127)),0),0,"")&amp;O$146)</f>
        <v/>
      </c>
      <c r="P147" s="207" t="str">
        <f t="shared" ref="P147:P161" ca="1" si="106">IF($N91=FALSE,"",SUBSTITUTE(OFFSET($X$149,COUNTIF($W$150:$W$159,"&lt;="&amp;ABS(I127)),0),0,"")&amp;P$146)</f>
        <v/>
      </c>
      <c r="Q147" s="207" t="str">
        <f t="shared" ref="Q147:R161" si="107">IF($N91=FALSE,"",Q$146)</f>
        <v/>
      </c>
      <c r="R147" s="207" t="str">
        <f t="shared" si="107"/>
        <v/>
      </c>
    </row>
    <row r="148" spans="2:24" ht="15" customHeight="1">
      <c r="B148" s="192">
        <f t="shared" si="98"/>
        <v>2</v>
      </c>
      <c r="C148" s="212" t="str">
        <f t="shared" ref="C148:C161" si="108">IF($N92=FALSE,"",TEXT(ROUND(D128,$M$146),N148))</f>
        <v/>
      </c>
      <c r="D148" s="212" t="str">
        <f t="shared" si="99"/>
        <v/>
      </c>
      <c r="E148" s="212" t="str">
        <f t="shared" si="100"/>
        <v/>
      </c>
      <c r="F148" s="212" t="str">
        <f t="shared" si="101"/>
        <v/>
      </c>
      <c r="H148" s="221" t="str">
        <f>IF($N92=FALSE,"",ROUND(Pressure_4_R2!N5*$L$85,M$146+1))</f>
        <v/>
      </c>
      <c r="I148" s="221" t="str">
        <f>IF($N92=FALSE,"",ROUND(Pressure_4_R2!O5*$L$85,M$146+1))</f>
        <v/>
      </c>
      <c r="J148" s="221" t="str">
        <f t="shared" ref="J148:J161" si="109">IF($N92=FALSE,"","± "&amp;TEXT((I148-H148)/2,R148))</f>
        <v/>
      </c>
      <c r="K148" s="222" t="str">
        <f t="shared" si="102"/>
        <v/>
      </c>
      <c r="M148" s="207" t="str">
        <f t="shared" ca="1" si="103"/>
        <v/>
      </c>
      <c r="N148" s="207" t="str">
        <f t="shared" ca="1" si="104"/>
        <v/>
      </c>
      <c r="O148" s="207" t="str">
        <f t="shared" ca="1" si="105"/>
        <v/>
      </c>
      <c r="P148" s="207" t="str">
        <f t="shared" ca="1" si="106"/>
        <v/>
      </c>
      <c r="Q148" s="207" t="str">
        <f t="shared" si="107"/>
        <v/>
      </c>
      <c r="R148" s="207" t="str">
        <f t="shared" si="107"/>
        <v/>
      </c>
      <c r="T148" s="209" t="s">
        <v>468</v>
      </c>
      <c r="U148" s="209" t="s">
        <v>407</v>
      </c>
      <c r="V148" s="209" t="s">
        <v>469</v>
      </c>
      <c r="W148" s="209" t="s">
        <v>470</v>
      </c>
      <c r="X148" s="209" t="s">
        <v>404</v>
      </c>
    </row>
    <row r="149" spans="2:24" ht="15" customHeight="1">
      <c r="B149" s="192">
        <f t="shared" si="98"/>
        <v>3</v>
      </c>
      <c r="C149" s="212" t="str">
        <f t="shared" si="108"/>
        <v/>
      </c>
      <c r="D149" s="212" t="str">
        <f t="shared" si="99"/>
        <v/>
      </c>
      <c r="E149" s="212" t="str">
        <f t="shared" si="100"/>
        <v/>
      </c>
      <c r="F149" s="212" t="str">
        <f t="shared" si="101"/>
        <v/>
      </c>
      <c r="H149" s="221" t="str">
        <f>IF($N93=FALSE,"",ROUND(Pressure_4_R2!N6*$L$85,M$146+1))</f>
        <v/>
      </c>
      <c r="I149" s="221" t="str">
        <f>IF($N93=FALSE,"",ROUND(Pressure_4_R2!O6*$L$85,M$146+1))</f>
        <v/>
      </c>
      <c r="J149" s="221" t="str">
        <f t="shared" si="109"/>
        <v/>
      </c>
      <c r="K149" s="222" t="str">
        <f t="shared" si="102"/>
        <v/>
      </c>
      <c r="M149" s="207" t="str">
        <f t="shared" ca="1" si="103"/>
        <v/>
      </c>
      <c r="N149" s="207" t="str">
        <f t="shared" ca="1" si="104"/>
        <v/>
      </c>
      <c r="O149" s="207" t="str">
        <f t="shared" ca="1" si="105"/>
        <v/>
      </c>
      <c r="P149" s="207" t="str">
        <f t="shared" ca="1" si="106"/>
        <v/>
      </c>
      <c r="Q149" s="207" t="str">
        <f t="shared" si="107"/>
        <v/>
      </c>
      <c r="R149" s="207" t="str">
        <f t="shared" si="107"/>
        <v/>
      </c>
      <c r="T149" s="211"/>
      <c r="U149" s="211" t="s">
        <v>133</v>
      </c>
      <c r="V149" s="209" t="s">
        <v>200</v>
      </c>
      <c r="W149" s="211"/>
      <c r="X149" s="211" t="s">
        <v>133</v>
      </c>
    </row>
    <row r="150" spans="2:24" ht="15" customHeight="1">
      <c r="B150" s="192">
        <f t="shared" si="98"/>
        <v>4</v>
      </c>
      <c r="C150" s="212" t="str">
        <f t="shared" si="108"/>
        <v/>
      </c>
      <c r="D150" s="212" t="str">
        <f t="shared" si="99"/>
        <v/>
      </c>
      <c r="E150" s="212" t="str">
        <f t="shared" si="100"/>
        <v/>
      </c>
      <c r="F150" s="212" t="str">
        <f t="shared" si="101"/>
        <v/>
      </c>
      <c r="H150" s="221" t="str">
        <f>IF($N94=FALSE,"",ROUND(Pressure_4_R2!N7*$L$85,M$146+1))</f>
        <v/>
      </c>
      <c r="I150" s="221" t="str">
        <f>IF($N94=FALSE,"",ROUND(Pressure_4_R2!O7*$L$85,M$146+1))</f>
        <v/>
      </c>
      <c r="J150" s="221" t="str">
        <f t="shared" si="109"/>
        <v/>
      </c>
      <c r="K150" s="222" t="str">
        <f t="shared" si="102"/>
        <v/>
      </c>
      <c r="M150" s="207" t="str">
        <f t="shared" ca="1" si="103"/>
        <v/>
      </c>
      <c r="N150" s="207" t="str">
        <f t="shared" ca="1" si="104"/>
        <v/>
      </c>
      <c r="O150" s="207" t="str">
        <f t="shared" ca="1" si="105"/>
        <v/>
      </c>
      <c r="P150" s="207" t="str">
        <f t="shared" ca="1" si="106"/>
        <v/>
      </c>
      <c r="Q150" s="207" t="str">
        <f t="shared" si="107"/>
        <v/>
      </c>
      <c r="R150" s="207" t="str">
        <f t="shared" si="107"/>
        <v/>
      </c>
      <c r="T150" s="325">
        <v>1E-8</v>
      </c>
      <c r="U150" s="325" t="s">
        <v>678</v>
      </c>
      <c r="V150" s="325">
        <v>8</v>
      </c>
      <c r="W150" s="75">
        <v>0</v>
      </c>
      <c r="X150" s="75"/>
    </row>
    <row r="151" spans="2:24" ht="15" customHeight="1">
      <c r="B151" s="192">
        <f t="shared" si="98"/>
        <v>5</v>
      </c>
      <c r="C151" s="212" t="str">
        <f t="shared" si="108"/>
        <v/>
      </c>
      <c r="D151" s="212" t="str">
        <f t="shared" si="99"/>
        <v/>
      </c>
      <c r="E151" s="212" t="str">
        <f t="shared" si="100"/>
        <v/>
      </c>
      <c r="F151" s="212" t="str">
        <f t="shared" si="101"/>
        <v/>
      </c>
      <c r="H151" s="221" t="str">
        <f>IF($N95=FALSE,"",ROUND(Pressure_4_R2!N8*$L$85,M$146+1))</f>
        <v/>
      </c>
      <c r="I151" s="221" t="str">
        <f>IF($N95=FALSE,"",ROUND(Pressure_4_R2!O8*$L$85,M$146+1))</f>
        <v/>
      </c>
      <c r="J151" s="221" t="str">
        <f t="shared" si="109"/>
        <v/>
      </c>
      <c r="K151" s="222" t="str">
        <f t="shared" si="102"/>
        <v/>
      </c>
      <c r="M151" s="207" t="str">
        <f t="shared" ca="1" si="103"/>
        <v/>
      </c>
      <c r="N151" s="207" t="str">
        <f t="shared" ca="1" si="104"/>
        <v/>
      </c>
      <c r="O151" s="207" t="str">
        <f t="shared" ca="1" si="105"/>
        <v/>
      </c>
      <c r="P151" s="207" t="str">
        <f t="shared" ca="1" si="106"/>
        <v/>
      </c>
      <c r="Q151" s="207" t="str">
        <f t="shared" si="107"/>
        <v/>
      </c>
      <c r="R151" s="207" t="str">
        <f t="shared" si="107"/>
        <v/>
      </c>
      <c r="T151" s="325">
        <v>9.9999999999999995E-8</v>
      </c>
      <c r="U151" s="325" t="s">
        <v>540</v>
      </c>
      <c r="V151" s="325">
        <v>7</v>
      </c>
      <c r="W151" s="75">
        <v>1</v>
      </c>
      <c r="X151" s="75"/>
    </row>
    <row r="152" spans="2:24" ht="15" customHeight="1">
      <c r="B152" s="192">
        <f t="shared" si="98"/>
        <v>6</v>
      </c>
      <c r="C152" s="212" t="str">
        <f t="shared" si="108"/>
        <v/>
      </c>
      <c r="D152" s="212" t="str">
        <f t="shared" si="99"/>
        <v/>
      </c>
      <c r="E152" s="212" t="str">
        <f t="shared" si="100"/>
        <v/>
      </c>
      <c r="F152" s="212" t="str">
        <f t="shared" si="101"/>
        <v/>
      </c>
      <c r="H152" s="221" t="str">
        <f>IF($N96=FALSE,"",ROUND(Pressure_4_R2!N9*$L$85,M$146+1))</f>
        <v/>
      </c>
      <c r="I152" s="221" t="str">
        <f>IF($N96=FALSE,"",ROUND(Pressure_4_R2!O9*$L$85,M$146+1))</f>
        <v/>
      </c>
      <c r="J152" s="221" t="str">
        <f t="shared" si="109"/>
        <v/>
      </c>
      <c r="K152" s="222" t="str">
        <f t="shared" si="102"/>
        <v/>
      </c>
      <c r="M152" s="207" t="str">
        <f t="shared" ca="1" si="103"/>
        <v/>
      </c>
      <c r="N152" s="207" t="str">
        <f t="shared" ca="1" si="104"/>
        <v/>
      </c>
      <c r="O152" s="207" t="str">
        <f t="shared" ca="1" si="105"/>
        <v/>
      </c>
      <c r="P152" s="207" t="str">
        <f t="shared" ca="1" si="106"/>
        <v/>
      </c>
      <c r="Q152" s="207" t="str">
        <f t="shared" si="107"/>
        <v/>
      </c>
      <c r="R152" s="207" t="str">
        <f t="shared" si="107"/>
        <v/>
      </c>
      <c r="T152" s="325">
        <v>9.9999999999999995E-7</v>
      </c>
      <c r="U152" s="325" t="s">
        <v>477</v>
      </c>
      <c r="V152" s="325">
        <v>6</v>
      </c>
      <c r="W152" s="75">
        <v>10</v>
      </c>
      <c r="X152" s="75" t="s">
        <v>134</v>
      </c>
    </row>
    <row r="153" spans="2:24" ht="15" customHeight="1">
      <c r="B153" s="192">
        <f t="shared" si="98"/>
        <v>7</v>
      </c>
      <c r="C153" s="212" t="str">
        <f t="shared" si="108"/>
        <v/>
      </c>
      <c r="D153" s="212" t="str">
        <f t="shared" si="99"/>
        <v/>
      </c>
      <c r="E153" s="212" t="str">
        <f t="shared" si="100"/>
        <v/>
      </c>
      <c r="F153" s="212" t="str">
        <f t="shared" si="101"/>
        <v/>
      </c>
      <c r="H153" s="221" t="str">
        <f>IF($N97=FALSE,"",ROUND(Pressure_4_R2!N10*$L$85,M$146+1))</f>
        <v/>
      </c>
      <c r="I153" s="221" t="str">
        <f>IF($N97=FALSE,"",ROUND(Pressure_4_R2!O10*$L$85,M$146+1))</f>
        <v/>
      </c>
      <c r="J153" s="221" t="str">
        <f t="shared" si="109"/>
        <v/>
      </c>
      <c r="K153" s="222" t="str">
        <f t="shared" si="102"/>
        <v/>
      </c>
      <c r="M153" s="207" t="str">
        <f t="shared" ca="1" si="103"/>
        <v/>
      </c>
      <c r="N153" s="207" t="str">
        <f t="shared" ca="1" si="104"/>
        <v/>
      </c>
      <c r="O153" s="207" t="str">
        <f t="shared" ca="1" si="105"/>
        <v/>
      </c>
      <c r="P153" s="207" t="str">
        <f t="shared" ca="1" si="106"/>
        <v/>
      </c>
      <c r="Q153" s="207" t="str">
        <f t="shared" si="107"/>
        <v/>
      </c>
      <c r="R153" s="207" t="str">
        <f t="shared" si="107"/>
        <v/>
      </c>
      <c r="T153" s="325">
        <v>1.0000000000000001E-5</v>
      </c>
      <c r="U153" s="325" t="s">
        <v>517</v>
      </c>
      <c r="V153" s="325">
        <v>5</v>
      </c>
      <c r="W153" s="75">
        <v>100</v>
      </c>
      <c r="X153" s="75" t="s">
        <v>135</v>
      </c>
    </row>
    <row r="154" spans="2:24" ht="15" customHeight="1">
      <c r="B154" s="192">
        <f t="shared" si="98"/>
        <v>8</v>
      </c>
      <c r="C154" s="212" t="str">
        <f t="shared" si="108"/>
        <v/>
      </c>
      <c r="D154" s="212" t="str">
        <f t="shared" si="99"/>
        <v/>
      </c>
      <c r="E154" s="212" t="str">
        <f t="shared" si="100"/>
        <v/>
      </c>
      <c r="F154" s="212" t="str">
        <f t="shared" si="101"/>
        <v/>
      </c>
      <c r="H154" s="221" t="str">
        <f>IF($N98=FALSE,"",ROUND(Pressure_4_R2!N11*$L$85,M$146+1))</f>
        <v/>
      </c>
      <c r="I154" s="221" t="str">
        <f>IF($N98=FALSE,"",ROUND(Pressure_4_R2!O11*$L$85,M$146+1))</f>
        <v/>
      </c>
      <c r="J154" s="221" t="str">
        <f t="shared" si="109"/>
        <v/>
      </c>
      <c r="K154" s="222" t="str">
        <f t="shared" si="102"/>
        <v/>
      </c>
      <c r="M154" s="207" t="str">
        <f t="shared" ca="1" si="103"/>
        <v/>
      </c>
      <c r="N154" s="207" t="str">
        <f t="shared" ca="1" si="104"/>
        <v/>
      </c>
      <c r="O154" s="207" t="str">
        <f t="shared" ca="1" si="105"/>
        <v/>
      </c>
      <c r="P154" s="207" t="str">
        <f t="shared" ca="1" si="106"/>
        <v/>
      </c>
      <c r="Q154" s="207" t="str">
        <f t="shared" si="107"/>
        <v/>
      </c>
      <c r="R154" s="207" t="str">
        <f t="shared" si="107"/>
        <v/>
      </c>
      <c r="T154" s="325">
        <v>1E-4</v>
      </c>
      <c r="U154" s="325" t="s">
        <v>518</v>
      </c>
      <c r="V154" s="325">
        <v>4</v>
      </c>
      <c r="W154" s="75">
        <v>1000</v>
      </c>
      <c r="X154" s="75" t="s">
        <v>136</v>
      </c>
    </row>
    <row r="155" spans="2:24" ht="15" customHeight="1">
      <c r="B155" s="192">
        <f t="shared" si="98"/>
        <v>9</v>
      </c>
      <c r="C155" s="212" t="str">
        <f t="shared" si="108"/>
        <v/>
      </c>
      <c r="D155" s="212" t="str">
        <f t="shared" si="99"/>
        <v/>
      </c>
      <c r="E155" s="212" t="str">
        <f t="shared" si="100"/>
        <v/>
      </c>
      <c r="F155" s="212" t="str">
        <f t="shared" si="101"/>
        <v/>
      </c>
      <c r="H155" s="221" t="str">
        <f>IF($N99=FALSE,"",ROUND(Pressure_4_R2!N12*$L$85,M$146+1))</f>
        <v/>
      </c>
      <c r="I155" s="221" t="str">
        <f>IF($N99=FALSE,"",ROUND(Pressure_4_R2!O12*$L$85,M$146+1))</f>
        <v/>
      </c>
      <c r="J155" s="221" t="str">
        <f t="shared" si="109"/>
        <v/>
      </c>
      <c r="K155" s="222" t="str">
        <f t="shared" si="102"/>
        <v/>
      </c>
      <c r="M155" s="207" t="str">
        <f t="shared" ca="1" si="103"/>
        <v/>
      </c>
      <c r="N155" s="207" t="str">
        <f t="shared" ca="1" si="104"/>
        <v/>
      </c>
      <c r="O155" s="207" t="str">
        <f t="shared" ca="1" si="105"/>
        <v/>
      </c>
      <c r="P155" s="207" t="str">
        <f t="shared" ca="1" si="106"/>
        <v/>
      </c>
      <c r="Q155" s="207" t="str">
        <f t="shared" si="107"/>
        <v/>
      </c>
      <c r="R155" s="207" t="str">
        <f t="shared" si="107"/>
        <v/>
      </c>
      <c r="T155" s="325">
        <v>1E-3</v>
      </c>
      <c r="U155" s="326" t="s">
        <v>541</v>
      </c>
      <c r="V155" s="325">
        <v>3</v>
      </c>
      <c r="W155" s="75">
        <v>10000</v>
      </c>
      <c r="X155" s="75" t="s">
        <v>137</v>
      </c>
    </row>
    <row r="156" spans="2:24" ht="15" customHeight="1">
      <c r="B156" s="192">
        <f t="shared" si="98"/>
        <v>10</v>
      </c>
      <c r="C156" s="212" t="str">
        <f t="shared" si="108"/>
        <v/>
      </c>
      <c r="D156" s="212" t="str">
        <f t="shared" si="99"/>
        <v/>
      </c>
      <c r="E156" s="212" t="str">
        <f t="shared" si="100"/>
        <v/>
      </c>
      <c r="F156" s="212" t="str">
        <f t="shared" si="101"/>
        <v/>
      </c>
      <c r="H156" s="221" t="str">
        <f>IF($N100=FALSE,"",ROUND(Pressure_4_R2!N13*$L$85,M$146+1))</f>
        <v/>
      </c>
      <c r="I156" s="221" t="str">
        <f>IF($N100=FALSE,"",ROUND(Pressure_4_R2!O13*$L$85,M$146+1))</f>
        <v/>
      </c>
      <c r="J156" s="221" t="str">
        <f t="shared" si="109"/>
        <v/>
      </c>
      <c r="K156" s="222" t="str">
        <f t="shared" si="102"/>
        <v/>
      </c>
      <c r="M156" s="207" t="str">
        <f t="shared" ca="1" si="103"/>
        <v/>
      </c>
      <c r="N156" s="207" t="str">
        <f t="shared" ca="1" si="104"/>
        <v/>
      </c>
      <c r="O156" s="207" t="str">
        <f t="shared" ca="1" si="105"/>
        <v/>
      </c>
      <c r="P156" s="207" t="str">
        <f t="shared" ca="1" si="106"/>
        <v/>
      </c>
      <c r="Q156" s="207" t="str">
        <f t="shared" si="107"/>
        <v/>
      </c>
      <c r="R156" s="207" t="str">
        <f t="shared" si="107"/>
        <v/>
      </c>
      <c r="T156" s="325">
        <v>0.01</v>
      </c>
      <c r="U156" s="326" t="s">
        <v>683</v>
      </c>
      <c r="V156" s="325">
        <v>2</v>
      </c>
      <c r="W156" s="75">
        <v>100000</v>
      </c>
      <c r="X156" s="75" t="s">
        <v>138</v>
      </c>
    </row>
    <row r="157" spans="2:24" ht="15" customHeight="1">
      <c r="B157" s="192">
        <f t="shared" si="98"/>
        <v>11</v>
      </c>
      <c r="C157" s="212" t="str">
        <f t="shared" si="108"/>
        <v/>
      </c>
      <c r="D157" s="212" t="str">
        <f t="shared" si="99"/>
        <v/>
      </c>
      <c r="E157" s="212" t="str">
        <f t="shared" si="100"/>
        <v/>
      </c>
      <c r="F157" s="212" t="str">
        <f t="shared" si="101"/>
        <v/>
      </c>
      <c r="H157" s="221" t="str">
        <f>IF($N101=FALSE,"",ROUND(Pressure_4_R2!N14*$L$85,M$146+1))</f>
        <v/>
      </c>
      <c r="I157" s="221" t="str">
        <f>IF($N101=FALSE,"",ROUND(Pressure_4_R2!O14*$L$85,M$146+1))</f>
        <v/>
      </c>
      <c r="J157" s="221" t="str">
        <f t="shared" si="109"/>
        <v/>
      </c>
      <c r="K157" s="222" t="str">
        <f t="shared" si="102"/>
        <v/>
      </c>
      <c r="M157" s="207" t="str">
        <f t="shared" ca="1" si="103"/>
        <v/>
      </c>
      <c r="N157" s="207" t="str">
        <f t="shared" ca="1" si="104"/>
        <v/>
      </c>
      <c r="O157" s="207" t="str">
        <f t="shared" ca="1" si="105"/>
        <v/>
      </c>
      <c r="P157" s="207" t="str">
        <f t="shared" ca="1" si="106"/>
        <v/>
      </c>
      <c r="Q157" s="207" t="str">
        <f t="shared" si="107"/>
        <v/>
      </c>
      <c r="R157" s="207" t="str">
        <f t="shared" si="107"/>
        <v/>
      </c>
      <c r="T157" s="325">
        <v>0.1</v>
      </c>
      <c r="U157" s="326" t="s">
        <v>685</v>
      </c>
      <c r="V157" s="325">
        <v>1</v>
      </c>
      <c r="W157" s="75">
        <v>1000000</v>
      </c>
      <c r="X157" s="75" t="s">
        <v>139</v>
      </c>
    </row>
    <row r="158" spans="2:24" ht="15" customHeight="1">
      <c r="B158" s="192">
        <f t="shared" si="98"/>
        <v>12</v>
      </c>
      <c r="C158" s="212" t="str">
        <f t="shared" si="108"/>
        <v/>
      </c>
      <c r="D158" s="212" t="str">
        <f t="shared" si="99"/>
        <v/>
      </c>
      <c r="E158" s="212" t="str">
        <f t="shared" si="100"/>
        <v/>
      </c>
      <c r="F158" s="212" t="str">
        <f t="shared" si="101"/>
        <v/>
      </c>
      <c r="H158" s="221" t="str">
        <f>IF($N102=FALSE,"",ROUND(Pressure_4_R2!N15*$L$85,M$146+1))</f>
        <v/>
      </c>
      <c r="I158" s="221" t="str">
        <f>IF($N102=FALSE,"",ROUND(Pressure_4_R2!O15*$L$85,M$146+1))</f>
        <v/>
      </c>
      <c r="J158" s="221" t="str">
        <f t="shared" si="109"/>
        <v/>
      </c>
      <c r="K158" s="222" t="str">
        <f t="shared" si="102"/>
        <v/>
      </c>
      <c r="M158" s="207" t="str">
        <f t="shared" ca="1" si="103"/>
        <v/>
      </c>
      <c r="N158" s="207" t="str">
        <f t="shared" ca="1" si="104"/>
        <v/>
      </c>
      <c r="O158" s="207" t="str">
        <f t="shared" ca="1" si="105"/>
        <v/>
      </c>
      <c r="P158" s="207" t="str">
        <f t="shared" ca="1" si="106"/>
        <v/>
      </c>
      <c r="Q158" s="207" t="str">
        <f t="shared" si="107"/>
        <v/>
      </c>
      <c r="R158" s="207" t="str">
        <f t="shared" si="107"/>
        <v/>
      </c>
      <c r="T158" s="325">
        <v>1</v>
      </c>
      <c r="U158" s="325">
        <v>0</v>
      </c>
      <c r="V158" s="325">
        <v>0</v>
      </c>
      <c r="W158" s="75">
        <v>10000000</v>
      </c>
      <c r="X158" s="75" t="s">
        <v>140</v>
      </c>
    </row>
    <row r="159" spans="2:24" ht="15" customHeight="1">
      <c r="B159" s="192">
        <f t="shared" si="98"/>
        <v>13</v>
      </c>
      <c r="C159" s="212" t="str">
        <f t="shared" si="108"/>
        <v/>
      </c>
      <c r="D159" s="212" t="str">
        <f t="shared" si="99"/>
        <v/>
      </c>
      <c r="E159" s="212" t="str">
        <f t="shared" si="100"/>
        <v/>
      </c>
      <c r="F159" s="212" t="str">
        <f t="shared" si="101"/>
        <v/>
      </c>
      <c r="H159" s="221" t="str">
        <f>IF($N103=FALSE,"",ROUND(Pressure_4_R2!N16*$L$85,M$146+1))</f>
        <v/>
      </c>
      <c r="I159" s="221" t="str">
        <f>IF($N103=FALSE,"",ROUND(Pressure_4_R2!O16*$L$85,M$146+1))</f>
        <v/>
      </c>
      <c r="J159" s="221" t="str">
        <f t="shared" si="109"/>
        <v/>
      </c>
      <c r="K159" s="222" t="str">
        <f t="shared" si="102"/>
        <v/>
      </c>
      <c r="M159" s="207" t="str">
        <f t="shared" ca="1" si="103"/>
        <v/>
      </c>
      <c r="N159" s="207" t="str">
        <f t="shared" ca="1" si="104"/>
        <v/>
      </c>
      <c r="O159" s="207" t="str">
        <f t="shared" ca="1" si="105"/>
        <v/>
      </c>
      <c r="P159" s="207" t="str">
        <f t="shared" ca="1" si="106"/>
        <v/>
      </c>
      <c r="Q159" s="207" t="str">
        <f t="shared" si="107"/>
        <v/>
      </c>
      <c r="R159" s="207" t="str">
        <f t="shared" si="107"/>
        <v/>
      </c>
      <c r="T159" s="325">
        <v>10</v>
      </c>
      <c r="U159" s="325">
        <v>0</v>
      </c>
      <c r="V159" s="325">
        <v>-1</v>
      </c>
      <c r="W159" s="75"/>
      <c r="X159" s="75"/>
    </row>
    <row r="160" spans="2:24" ht="15" customHeight="1">
      <c r="B160" s="192">
        <f t="shared" si="98"/>
        <v>14</v>
      </c>
      <c r="C160" s="212" t="str">
        <f t="shared" si="108"/>
        <v/>
      </c>
      <c r="D160" s="212" t="str">
        <f t="shared" si="99"/>
        <v/>
      </c>
      <c r="E160" s="212" t="str">
        <f t="shared" si="100"/>
        <v/>
      </c>
      <c r="F160" s="212" t="str">
        <f t="shared" si="101"/>
        <v/>
      </c>
      <c r="H160" s="221" t="str">
        <f>IF($N104=FALSE,"",ROUND(Pressure_4_R2!N17*$L$85,M$146+1))</f>
        <v/>
      </c>
      <c r="I160" s="221" t="str">
        <f>IF($N104=FALSE,"",ROUND(Pressure_4_R2!O17*$L$85,M$146+1))</f>
        <v/>
      </c>
      <c r="J160" s="221" t="str">
        <f t="shared" si="109"/>
        <v/>
      </c>
      <c r="K160" s="222" t="str">
        <f t="shared" si="102"/>
        <v/>
      </c>
      <c r="M160" s="207" t="str">
        <f t="shared" ca="1" si="103"/>
        <v/>
      </c>
      <c r="N160" s="207" t="str">
        <f t="shared" ca="1" si="104"/>
        <v/>
      </c>
      <c r="O160" s="207" t="str">
        <f t="shared" ca="1" si="105"/>
        <v/>
      </c>
      <c r="P160" s="207" t="str">
        <f t="shared" ca="1" si="106"/>
        <v/>
      </c>
      <c r="Q160" s="207" t="str">
        <f t="shared" si="107"/>
        <v/>
      </c>
      <c r="R160" s="207" t="str">
        <f t="shared" si="107"/>
        <v/>
      </c>
      <c r="T160" s="325">
        <v>100</v>
      </c>
      <c r="U160" s="325">
        <v>0</v>
      </c>
      <c r="V160" s="325">
        <v>-2</v>
      </c>
    </row>
    <row r="161" spans="1:24" ht="15" customHeight="1">
      <c r="B161" s="192">
        <f t="shared" si="98"/>
        <v>15</v>
      </c>
      <c r="C161" s="212" t="str">
        <f t="shared" si="108"/>
        <v/>
      </c>
      <c r="D161" s="212" t="str">
        <f t="shared" si="99"/>
        <v/>
      </c>
      <c r="E161" s="212" t="str">
        <f t="shared" si="100"/>
        <v/>
      </c>
      <c r="F161" s="212" t="str">
        <f t="shared" si="101"/>
        <v/>
      </c>
      <c r="H161" s="221" t="str">
        <f>IF($N105=FALSE,"",ROUND(Pressure_4_R2!N18*$L$85,M$146+1))</f>
        <v/>
      </c>
      <c r="I161" s="221" t="str">
        <f>IF($N105=FALSE,"",ROUND(Pressure_4_R2!O18*$L$85,M$146+1))</f>
        <v/>
      </c>
      <c r="J161" s="221" t="str">
        <f t="shared" si="109"/>
        <v/>
      </c>
      <c r="K161" s="222" t="str">
        <f t="shared" si="102"/>
        <v/>
      </c>
      <c r="M161" s="207" t="str">
        <f t="shared" ca="1" si="103"/>
        <v/>
      </c>
      <c r="N161" s="207" t="str">
        <f t="shared" ca="1" si="104"/>
        <v/>
      </c>
      <c r="O161" s="207" t="str">
        <f t="shared" ca="1" si="105"/>
        <v/>
      </c>
      <c r="P161" s="207" t="str">
        <f t="shared" ca="1" si="106"/>
        <v/>
      </c>
      <c r="Q161" s="207" t="str">
        <f t="shared" si="107"/>
        <v/>
      </c>
      <c r="R161" s="207" t="str">
        <f t="shared" si="107"/>
        <v/>
      </c>
      <c r="S161" s="191"/>
    </row>
    <row r="162" spans="1:24" ht="15" customHeight="1">
      <c r="B162" s="191"/>
      <c r="C162" s="191"/>
      <c r="D162" s="191"/>
      <c r="E162" s="191"/>
      <c r="T162" s="191"/>
    </row>
    <row r="163" spans="1:24" ht="15" customHeight="1">
      <c r="B163" s="191"/>
      <c r="C163" s="191"/>
      <c r="D163" s="191"/>
      <c r="E163" s="191"/>
      <c r="F163" s="208"/>
      <c r="T163" s="191"/>
    </row>
    <row r="164" spans="1:24" ht="15" customHeight="1">
      <c r="B164" s="191"/>
      <c r="C164" s="191"/>
      <c r="D164" s="191"/>
      <c r="E164" s="191"/>
      <c r="H164" s="208"/>
      <c r="I164" s="208"/>
      <c r="J164" s="208"/>
      <c r="K164" s="208"/>
      <c r="L164" s="208"/>
      <c r="M164" s="208"/>
      <c r="N164" s="208"/>
    </row>
    <row r="165" spans="1:24" ht="15" customHeight="1">
      <c r="A165" s="188" t="s">
        <v>479</v>
      </c>
      <c r="B165" s="189"/>
      <c r="C165" s="189"/>
      <c r="D165" s="189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</row>
    <row r="166" spans="1:24" ht="15" customHeight="1">
      <c r="B166" s="254" t="s">
        <v>425</v>
      </c>
      <c r="C166" s="287" t="s">
        <v>818</v>
      </c>
      <c r="D166" s="398" t="s">
        <v>806</v>
      </c>
      <c r="E166" s="398" t="s">
        <v>808</v>
      </c>
      <c r="F166" s="398" t="s">
        <v>807</v>
      </c>
      <c r="G166" s="398" t="s">
        <v>809</v>
      </c>
      <c r="H166" s="323" t="s">
        <v>673</v>
      </c>
      <c r="I166" s="287" t="s">
        <v>801</v>
      </c>
      <c r="J166" s="258" t="s">
        <v>427</v>
      </c>
      <c r="K166" s="322" t="s">
        <v>670</v>
      </c>
      <c r="L166" s="258" t="s">
        <v>426</v>
      </c>
      <c r="M166" s="287">
        <f ca="1">E172</f>
        <v>0</v>
      </c>
      <c r="N166" s="287" t="s">
        <v>712</v>
      </c>
      <c r="O166" s="258" t="s">
        <v>480</v>
      </c>
      <c r="P166" s="190"/>
      <c r="Q166" s="190"/>
      <c r="R166" s="190"/>
      <c r="S166" s="190"/>
      <c r="T166" s="190"/>
      <c r="U166" s="190"/>
      <c r="V166" s="190"/>
      <c r="W166" s="190"/>
    </row>
    <row r="167" spans="1:24" ht="15" customHeight="1">
      <c r="B167" s="192">
        <f>COUNTIF(B173:B202,TRUE)/2</f>
        <v>0</v>
      </c>
      <c r="C167" s="288" t="str">
        <f ca="1">OFFSET(V231,COUNTIF(T232:T242,"&lt;="&amp;J167),0)</f>
        <v>자리수</v>
      </c>
      <c r="D167" s="288" t="e">
        <f ca="1">ROUND(MIN(Pressure_4_R3!$E$4:$E$33)/L167,C167)</f>
        <v>#N/A</v>
      </c>
      <c r="E167" s="288" t="e">
        <f ca="1">TEXT(D167,OFFSET(X231,COUNTIF(W232:W240,"&lt;="&amp;ABS(D167)),0)&amp;OFFSET(U231,MATCH(IF(D167=INT(D167),0,LEN(MID(D167-INT(D167),FIND(".",D167,1),LEN(D167)-FIND(".",D167,1)))),V232:V242,0),0))</f>
        <v>#N/A</v>
      </c>
      <c r="F167" s="288" t="e">
        <f ca="1">ROUND(MAX(Pressure_4_R3!$E$4:$E$33)/L167,C167)</f>
        <v>#N/A</v>
      </c>
      <c r="G167" s="288" t="e">
        <f ca="1">TEXT(F167,OFFSET(X231,COUNTIF(W232:W240,"&lt;="&amp;ABS(F167)),0)&amp;OFFSET(U231,MATCH(IF(F167=INT(F167),0,LEN(MID(F167-INT(F167),FIND(".",F167,1),LEN(F167)-FIND(".",F167,1)))),V232:V242,0),0))</f>
        <v>#N/A</v>
      </c>
      <c r="H167" s="197">
        <f>Pressure_4_R3!K4</f>
        <v>0</v>
      </c>
      <c r="I167" s="288" t="str">
        <f ca="1">TEXT(H167,OFFSET(U231,COUNTIF(T232:T242,"&lt;="&amp;H167),0))</f>
        <v>For1at</v>
      </c>
      <c r="J167" s="197">
        <f>Pressure_4_R3!L4</f>
        <v>0</v>
      </c>
      <c r="K167" s="197">
        <f>Pressure_4_R3!M$4</f>
        <v>0</v>
      </c>
      <c r="L167" s="197" t="e">
        <f ca="1">OFFSET($Z$6,MATCH(F172,$Z$7:$Z$31,0),MATCH(E172,$AA$6:$AH$6,0))</f>
        <v>#N/A</v>
      </c>
      <c r="M167" s="288" t="e">
        <f ca="1">J167*L167</f>
        <v>#N/A</v>
      </c>
      <c r="N167" s="288" t="str">
        <f ca="1">OFFSET(V231,COUNTIF(T232:T242,"&lt;="&amp;M167),0)</f>
        <v>자리수</v>
      </c>
      <c r="O167" s="197">
        <f>Pressure_4_R3!J$4</f>
        <v>0</v>
      </c>
      <c r="P167" s="190"/>
      <c r="Q167" s="190"/>
      <c r="R167" s="190"/>
      <c r="S167" s="190"/>
      <c r="T167" s="190"/>
      <c r="U167" s="190"/>
      <c r="V167" s="190"/>
      <c r="W167" s="190"/>
    </row>
    <row r="168" spans="1:24" ht="15" customHeight="1">
      <c r="B168" s="189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1"/>
      <c r="S168" s="191"/>
      <c r="T168" s="191"/>
    </row>
    <row r="169" spans="1:24" s="196" customFormat="1" ht="15" customHeight="1">
      <c r="B169" s="195" t="s">
        <v>481</v>
      </c>
      <c r="C169" s="193"/>
      <c r="D169" s="193"/>
      <c r="E169" s="194"/>
      <c r="F169" s="193"/>
      <c r="G169" s="189"/>
      <c r="H169" s="193"/>
      <c r="I169" s="193"/>
      <c r="J169" s="193"/>
      <c r="K169" s="193"/>
      <c r="L169" s="193"/>
      <c r="M169" s="193"/>
      <c r="N169" s="195" t="s">
        <v>482</v>
      </c>
    </row>
    <row r="170" spans="1:24" s="190" customFormat="1" ht="15" customHeight="1">
      <c r="B170" s="693" t="s">
        <v>483</v>
      </c>
      <c r="C170" s="693" t="s">
        <v>484</v>
      </c>
      <c r="D170" s="710" t="s">
        <v>415</v>
      </c>
      <c r="E170" s="712" t="s">
        <v>354</v>
      </c>
      <c r="F170" s="693" t="s">
        <v>554</v>
      </c>
      <c r="G170" s="693"/>
      <c r="H170" s="693"/>
      <c r="I170" s="693" t="s">
        <v>485</v>
      </c>
      <c r="J170" s="694" t="s">
        <v>556</v>
      </c>
      <c r="K170" s="695"/>
      <c r="L170" s="696"/>
      <c r="M170" s="193"/>
      <c r="N170" s="693" t="s">
        <v>483</v>
      </c>
      <c r="O170" s="693" t="s">
        <v>486</v>
      </c>
      <c r="P170" s="693" t="s">
        <v>432</v>
      </c>
      <c r="Q170" s="694" t="s">
        <v>558</v>
      </c>
      <c r="R170" s="695"/>
      <c r="S170" s="695"/>
      <c r="T170" s="696"/>
      <c r="U170" s="694" t="s">
        <v>560</v>
      </c>
      <c r="V170" s="695"/>
      <c r="W170" s="695"/>
      <c r="X170" s="696"/>
    </row>
    <row r="171" spans="1:24" s="190" customFormat="1" ht="15" customHeight="1">
      <c r="B171" s="693"/>
      <c r="C171" s="693"/>
      <c r="D171" s="711"/>
      <c r="E171" s="712"/>
      <c r="F171" s="260" t="s">
        <v>436</v>
      </c>
      <c r="G171" s="260" t="s">
        <v>487</v>
      </c>
      <c r="H171" s="260" t="s">
        <v>0</v>
      </c>
      <c r="I171" s="693"/>
      <c r="J171" s="261" t="s">
        <v>436</v>
      </c>
      <c r="K171" s="261" t="s">
        <v>488</v>
      </c>
      <c r="L171" s="261" t="s">
        <v>489</v>
      </c>
      <c r="M171" s="193"/>
      <c r="N171" s="693"/>
      <c r="O171" s="693"/>
      <c r="P171" s="693"/>
      <c r="Q171" s="261" t="s">
        <v>436</v>
      </c>
      <c r="R171" s="261" t="s">
        <v>437</v>
      </c>
      <c r="S171" s="261" t="s">
        <v>440</v>
      </c>
      <c r="T171" s="261" t="s">
        <v>490</v>
      </c>
      <c r="U171" s="261" t="s">
        <v>491</v>
      </c>
      <c r="V171" s="261" t="s">
        <v>437</v>
      </c>
      <c r="W171" s="261" t="s">
        <v>440</v>
      </c>
      <c r="X171" s="261" t="s">
        <v>492</v>
      </c>
    </row>
    <row r="172" spans="1:24" s="190" customFormat="1" ht="15" customHeight="1">
      <c r="B172" s="693"/>
      <c r="C172" s="693"/>
      <c r="D172" s="371">
        <f ca="1">표준압력!H201</f>
        <v>0</v>
      </c>
      <c r="E172" s="372">
        <f ca="1">D172</f>
        <v>0</v>
      </c>
      <c r="F172" s="372">
        <f>K167</f>
        <v>0</v>
      </c>
      <c r="G172" s="261">
        <f>F172</f>
        <v>0</v>
      </c>
      <c r="H172" s="261">
        <f>G172</f>
        <v>0</v>
      </c>
      <c r="I172" s="693"/>
      <c r="J172" s="260">
        <f ca="1">$E172</f>
        <v>0</v>
      </c>
      <c r="K172" s="260">
        <f ca="1">$E172</f>
        <v>0</v>
      </c>
      <c r="L172" s="260">
        <f ca="1">$E172</f>
        <v>0</v>
      </c>
      <c r="M172" s="193"/>
      <c r="N172" s="693"/>
      <c r="O172" s="693"/>
      <c r="P172" s="693"/>
      <c r="Q172" s="260">
        <f ca="1">J172</f>
        <v>0</v>
      </c>
      <c r="R172" s="260">
        <f ca="1">K172</f>
        <v>0</v>
      </c>
      <c r="S172" s="260">
        <f ca="1">L172</f>
        <v>0</v>
      </c>
      <c r="T172" s="260">
        <f ca="1">S172</f>
        <v>0</v>
      </c>
      <c r="U172" s="260">
        <f ca="1">Q172</f>
        <v>0</v>
      </c>
      <c r="V172" s="260">
        <f ca="1">R172</f>
        <v>0</v>
      </c>
      <c r="W172" s="260">
        <f ca="1">S172</f>
        <v>0</v>
      </c>
      <c r="X172" s="260">
        <f ca="1">T172</f>
        <v>0</v>
      </c>
    </row>
    <row r="173" spans="1:24" s="190" customFormat="1" ht="15" customHeight="1">
      <c r="B173" s="198" t="b">
        <f>IF(Pressure_4_R3!D4="",FALSE,TRUE)</f>
        <v>0</v>
      </c>
      <c r="C173" s="199">
        <v>1</v>
      </c>
      <c r="D173" s="200" t="str">
        <f>IF($B173=FALSE,"",표준압력!G201)</f>
        <v/>
      </c>
      <c r="E173" s="200" t="str">
        <f>IF($B173=FALSE,"",표준압력!Q201)</f>
        <v/>
      </c>
      <c r="F173" s="200" t="str">
        <f>IF($B173=FALSE,"",Pressure_4_R3!Q4)</f>
        <v/>
      </c>
      <c r="G173" s="201" t="str">
        <f>IF($B173=FALSE,"",Pressure_4_R3!R4)</f>
        <v/>
      </c>
      <c r="H173" s="201" t="str">
        <f>IF($B173=FALSE,"",Pressure_4_R3!S4)</f>
        <v/>
      </c>
      <c r="I173" s="207" t="b">
        <f t="shared" ref="I173:I202" si="110">TYPE(G173)=1</f>
        <v>0</v>
      </c>
      <c r="J173" s="202" t="str">
        <f t="shared" ref="J173:J202" si="111">IF($B173=FALSE,"",F173*$L$167)</f>
        <v/>
      </c>
      <c r="K173" s="203" t="str">
        <f t="shared" ref="K173:K202" si="112">IF($B173=FALSE,"",IF(G173="ⅹ",J173,G173*$L$167))</f>
        <v/>
      </c>
      <c r="L173" s="203" t="str">
        <f t="shared" ref="L173:L202" si="113">IF($B173=FALSE,"",IF(H173="ⅹ",K173,H173*$L$167))</f>
        <v/>
      </c>
      <c r="M173" s="193"/>
      <c r="N173" s="204" t="b">
        <f t="shared" ref="N173:N202" si="114">IF($P173&gt;$B$167,FALSE,TRUE)</f>
        <v>0</v>
      </c>
      <c r="O173" s="346" t="s">
        <v>379</v>
      </c>
      <c r="P173" s="350">
        <v>1</v>
      </c>
      <c r="Q173" s="348" t="str">
        <f t="shared" ref="Q173:S187" si="115">IF($N173=FALSE,"",J173)</f>
        <v/>
      </c>
      <c r="R173" s="204" t="str">
        <f t="shared" si="115"/>
        <v/>
      </c>
      <c r="S173" s="204" t="str">
        <f t="shared" si="115"/>
        <v/>
      </c>
      <c r="T173" s="352" t="str">
        <f t="shared" ref="T173:T202" si="116">IF($N173=FALSE,"",AVERAGE(Q173:S173))</f>
        <v/>
      </c>
      <c r="U173" s="348" t="str">
        <f>IF($N173=FALSE,"",Q173-Q$173)</f>
        <v/>
      </c>
      <c r="V173" s="348" t="str">
        <f t="shared" ref="V173:V187" si="117">IF($N173=FALSE,"",R173-R$173)</f>
        <v/>
      </c>
      <c r="W173" s="348" t="str">
        <f t="shared" ref="W173:W187" si="118">IF($N173=FALSE,"",S173-S$173)</f>
        <v/>
      </c>
      <c r="X173" s="353" t="str">
        <f t="shared" ref="X173:X202" si="119">IF($N173=FALSE,"",MAX(U173:W173)-MIN(U173:W173))</f>
        <v/>
      </c>
    </row>
    <row r="174" spans="1:24" s="190" customFormat="1" ht="15" customHeight="1">
      <c r="B174" s="198" t="b">
        <f>IF(Pressure_4_R3!D5="",FALSE,TRUE)</f>
        <v>0</v>
      </c>
      <c r="C174" s="199">
        <v>2</v>
      </c>
      <c r="D174" s="200" t="str">
        <f>IF($B174=FALSE,"",표준압력!G202)</f>
        <v/>
      </c>
      <c r="E174" s="200" t="str">
        <f>IF($B174=FALSE,"",표준압력!Q202)</f>
        <v/>
      </c>
      <c r="F174" s="200" t="str">
        <f>IF($B174=FALSE,"",Pressure_4_R3!Q5)</f>
        <v/>
      </c>
      <c r="G174" s="201" t="str">
        <f>IF($B174=FALSE,"",Pressure_4_R3!R5)</f>
        <v/>
      </c>
      <c r="H174" s="201" t="str">
        <f>IF($B174=FALSE,"",Pressure_4_R3!S5)</f>
        <v/>
      </c>
      <c r="I174" s="207" t="b">
        <f t="shared" si="110"/>
        <v>0</v>
      </c>
      <c r="J174" s="202" t="str">
        <f t="shared" si="111"/>
        <v/>
      </c>
      <c r="K174" s="203" t="str">
        <f t="shared" si="112"/>
        <v/>
      </c>
      <c r="L174" s="203" t="str">
        <f t="shared" si="113"/>
        <v/>
      </c>
      <c r="M174" s="193"/>
      <c r="N174" s="204" t="b">
        <f t="shared" si="114"/>
        <v>0</v>
      </c>
      <c r="O174" s="346" t="s">
        <v>379</v>
      </c>
      <c r="P174" s="350">
        <v>2</v>
      </c>
      <c r="Q174" s="348" t="str">
        <f t="shared" si="115"/>
        <v/>
      </c>
      <c r="R174" s="204" t="str">
        <f t="shared" si="115"/>
        <v/>
      </c>
      <c r="S174" s="204" t="str">
        <f t="shared" si="115"/>
        <v/>
      </c>
      <c r="T174" s="352" t="str">
        <f t="shared" si="116"/>
        <v/>
      </c>
      <c r="U174" s="348" t="str">
        <f t="shared" ref="U174:U187" si="120">IF($N174=FALSE,"",Q174-Q$173)</f>
        <v/>
      </c>
      <c r="V174" s="348" t="str">
        <f t="shared" si="117"/>
        <v/>
      </c>
      <c r="W174" s="348" t="str">
        <f t="shared" si="118"/>
        <v/>
      </c>
      <c r="X174" s="353" t="str">
        <f t="shared" si="119"/>
        <v/>
      </c>
    </row>
    <row r="175" spans="1:24" s="190" customFormat="1" ht="15" customHeight="1">
      <c r="B175" s="198" t="b">
        <f>IF(Pressure_4_R3!D6="",FALSE,TRUE)</f>
        <v>0</v>
      </c>
      <c r="C175" s="199">
        <v>3</v>
      </c>
      <c r="D175" s="200" t="str">
        <f>IF($B175=FALSE,"",표준압력!G203)</f>
        <v/>
      </c>
      <c r="E175" s="200" t="str">
        <f>IF($B175=FALSE,"",표준압력!Q203)</f>
        <v/>
      </c>
      <c r="F175" s="200" t="str">
        <f>IF($B175=FALSE,"",Pressure_4_R3!Q6)</f>
        <v/>
      </c>
      <c r="G175" s="201" t="str">
        <f>IF($B175=FALSE,"",Pressure_4_R3!R6)</f>
        <v/>
      </c>
      <c r="H175" s="201" t="str">
        <f>IF($B175=FALSE,"",Pressure_4_R3!S6)</f>
        <v/>
      </c>
      <c r="I175" s="207" t="b">
        <f t="shared" si="110"/>
        <v>0</v>
      </c>
      <c r="J175" s="202" t="str">
        <f t="shared" si="111"/>
        <v/>
      </c>
      <c r="K175" s="203" t="str">
        <f t="shared" si="112"/>
        <v/>
      </c>
      <c r="L175" s="203" t="str">
        <f t="shared" si="113"/>
        <v/>
      </c>
      <c r="M175" s="193"/>
      <c r="N175" s="204" t="b">
        <f t="shared" si="114"/>
        <v>0</v>
      </c>
      <c r="O175" s="346" t="s">
        <v>379</v>
      </c>
      <c r="P175" s="350">
        <v>3</v>
      </c>
      <c r="Q175" s="348" t="str">
        <f t="shared" si="115"/>
        <v/>
      </c>
      <c r="R175" s="204" t="str">
        <f t="shared" si="115"/>
        <v/>
      </c>
      <c r="S175" s="204" t="str">
        <f t="shared" si="115"/>
        <v/>
      </c>
      <c r="T175" s="352" t="str">
        <f t="shared" si="116"/>
        <v/>
      </c>
      <c r="U175" s="348" t="str">
        <f t="shared" si="120"/>
        <v/>
      </c>
      <c r="V175" s="348" t="str">
        <f t="shared" si="117"/>
        <v/>
      </c>
      <c r="W175" s="348" t="str">
        <f t="shared" si="118"/>
        <v/>
      </c>
      <c r="X175" s="353" t="str">
        <f t="shared" si="119"/>
        <v/>
      </c>
    </row>
    <row r="176" spans="1:24" s="190" customFormat="1" ht="15" customHeight="1">
      <c r="B176" s="198" t="b">
        <f>IF(Pressure_4_R3!D7="",FALSE,TRUE)</f>
        <v>0</v>
      </c>
      <c r="C176" s="199">
        <v>4</v>
      </c>
      <c r="D176" s="200" t="str">
        <f>IF($B176=FALSE,"",표준압력!G204)</f>
        <v/>
      </c>
      <c r="E176" s="200" t="str">
        <f>IF($B176=FALSE,"",표준압력!Q204)</f>
        <v/>
      </c>
      <c r="F176" s="200" t="str">
        <f>IF($B176=FALSE,"",Pressure_4_R3!Q7)</f>
        <v/>
      </c>
      <c r="G176" s="201" t="str">
        <f>IF($B176=FALSE,"",Pressure_4_R3!R7)</f>
        <v/>
      </c>
      <c r="H176" s="201" t="str">
        <f>IF($B176=FALSE,"",Pressure_4_R3!S7)</f>
        <v/>
      </c>
      <c r="I176" s="207" t="b">
        <f t="shared" si="110"/>
        <v>0</v>
      </c>
      <c r="J176" s="202" t="str">
        <f t="shared" si="111"/>
        <v/>
      </c>
      <c r="K176" s="203" t="str">
        <f t="shared" si="112"/>
        <v/>
      </c>
      <c r="L176" s="203" t="str">
        <f t="shared" si="113"/>
        <v/>
      </c>
      <c r="M176" s="193"/>
      <c r="N176" s="204" t="b">
        <f t="shared" si="114"/>
        <v>0</v>
      </c>
      <c r="O176" s="346" t="s">
        <v>379</v>
      </c>
      <c r="P176" s="350">
        <v>4</v>
      </c>
      <c r="Q176" s="348" t="str">
        <f t="shared" si="115"/>
        <v/>
      </c>
      <c r="R176" s="204" t="str">
        <f t="shared" si="115"/>
        <v/>
      </c>
      <c r="S176" s="204" t="str">
        <f t="shared" si="115"/>
        <v/>
      </c>
      <c r="T176" s="352" t="str">
        <f t="shared" si="116"/>
        <v/>
      </c>
      <c r="U176" s="348" t="str">
        <f t="shared" si="120"/>
        <v/>
      </c>
      <c r="V176" s="348" t="str">
        <f t="shared" si="117"/>
        <v/>
      </c>
      <c r="W176" s="348" t="str">
        <f t="shared" si="118"/>
        <v/>
      </c>
      <c r="X176" s="353" t="str">
        <f t="shared" si="119"/>
        <v/>
      </c>
    </row>
    <row r="177" spans="2:24" s="190" customFormat="1" ht="15" customHeight="1">
      <c r="B177" s="198" t="b">
        <f>IF(Pressure_4_R3!D8="",FALSE,TRUE)</f>
        <v>0</v>
      </c>
      <c r="C177" s="199">
        <v>5</v>
      </c>
      <c r="D177" s="200" t="str">
        <f>IF($B177=FALSE,"",표준압력!G205)</f>
        <v/>
      </c>
      <c r="E177" s="200" t="str">
        <f>IF($B177=FALSE,"",표준압력!Q205)</f>
        <v/>
      </c>
      <c r="F177" s="200" t="str">
        <f>IF($B177=FALSE,"",Pressure_4_R3!Q8)</f>
        <v/>
      </c>
      <c r="G177" s="201" t="str">
        <f>IF($B177=FALSE,"",Pressure_4_R3!R8)</f>
        <v/>
      </c>
      <c r="H177" s="201" t="str">
        <f>IF($B177=FALSE,"",Pressure_4_R3!S8)</f>
        <v/>
      </c>
      <c r="I177" s="207" t="b">
        <f t="shared" si="110"/>
        <v>0</v>
      </c>
      <c r="J177" s="202" t="str">
        <f t="shared" si="111"/>
        <v/>
      </c>
      <c r="K177" s="203" t="str">
        <f t="shared" si="112"/>
        <v/>
      </c>
      <c r="L177" s="203" t="str">
        <f t="shared" si="113"/>
        <v/>
      </c>
      <c r="M177" s="193"/>
      <c r="N177" s="204" t="b">
        <f t="shared" si="114"/>
        <v>0</v>
      </c>
      <c r="O177" s="346" t="s">
        <v>379</v>
      </c>
      <c r="P177" s="350">
        <v>5</v>
      </c>
      <c r="Q177" s="348" t="str">
        <f t="shared" si="115"/>
        <v/>
      </c>
      <c r="R177" s="204" t="str">
        <f t="shared" si="115"/>
        <v/>
      </c>
      <c r="S177" s="204" t="str">
        <f t="shared" si="115"/>
        <v/>
      </c>
      <c r="T177" s="352" t="str">
        <f t="shared" si="116"/>
        <v/>
      </c>
      <c r="U177" s="348" t="str">
        <f t="shared" si="120"/>
        <v/>
      </c>
      <c r="V177" s="348" t="str">
        <f t="shared" si="117"/>
        <v/>
      </c>
      <c r="W177" s="348" t="str">
        <f t="shared" si="118"/>
        <v/>
      </c>
      <c r="X177" s="353" t="str">
        <f t="shared" si="119"/>
        <v/>
      </c>
    </row>
    <row r="178" spans="2:24" s="190" customFormat="1" ht="15" customHeight="1">
      <c r="B178" s="198" t="b">
        <f>IF(Pressure_4_R3!D9="",FALSE,TRUE)</f>
        <v>0</v>
      </c>
      <c r="C178" s="199">
        <v>6</v>
      </c>
      <c r="D178" s="200" t="str">
        <f>IF($B178=FALSE,"",표준압력!G206)</f>
        <v/>
      </c>
      <c r="E178" s="200" t="str">
        <f>IF($B178=FALSE,"",표준압력!Q206)</f>
        <v/>
      </c>
      <c r="F178" s="200" t="str">
        <f>IF($B178=FALSE,"",Pressure_4_R3!Q9)</f>
        <v/>
      </c>
      <c r="G178" s="201" t="str">
        <f>IF($B178=FALSE,"",Pressure_4_R3!R9)</f>
        <v/>
      </c>
      <c r="H178" s="201" t="str">
        <f>IF($B178=FALSE,"",Pressure_4_R3!S9)</f>
        <v/>
      </c>
      <c r="I178" s="207" t="b">
        <f t="shared" si="110"/>
        <v>0</v>
      </c>
      <c r="J178" s="202" t="str">
        <f t="shared" si="111"/>
        <v/>
      </c>
      <c r="K178" s="203" t="str">
        <f t="shared" si="112"/>
        <v/>
      </c>
      <c r="L178" s="203" t="str">
        <f t="shared" si="113"/>
        <v/>
      </c>
      <c r="M178" s="193"/>
      <c r="N178" s="204" t="b">
        <f t="shared" si="114"/>
        <v>0</v>
      </c>
      <c r="O178" s="346" t="s">
        <v>379</v>
      </c>
      <c r="P178" s="350">
        <v>6</v>
      </c>
      <c r="Q178" s="348" t="str">
        <f t="shared" si="115"/>
        <v/>
      </c>
      <c r="R178" s="204" t="str">
        <f t="shared" si="115"/>
        <v/>
      </c>
      <c r="S178" s="204" t="str">
        <f t="shared" si="115"/>
        <v/>
      </c>
      <c r="T178" s="352" t="str">
        <f t="shared" si="116"/>
        <v/>
      </c>
      <c r="U178" s="348" t="str">
        <f t="shared" si="120"/>
        <v/>
      </c>
      <c r="V178" s="348" t="str">
        <f t="shared" si="117"/>
        <v/>
      </c>
      <c r="W178" s="348" t="str">
        <f t="shared" si="118"/>
        <v/>
      </c>
      <c r="X178" s="353" t="str">
        <f t="shared" si="119"/>
        <v/>
      </c>
    </row>
    <row r="179" spans="2:24" s="190" customFormat="1" ht="15" customHeight="1">
      <c r="B179" s="198" t="b">
        <f>IF(Pressure_4_R3!D10="",FALSE,TRUE)</f>
        <v>0</v>
      </c>
      <c r="C179" s="199">
        <v>7</v>
      </c>
      <c r="D179" s="200" t="str">
        <f>IF($B179=FALSE,"",표준압력!G207)</f>
        <v/>
      </c>
      <c r="E179" s="200" t="str">
        <f>IF($B179=FALSE,"",표준압력!Q207)</f>
        <v/>
      </c>
      <c r="F179" s="200" t="str">
        <f>IF($B179=FALSE,"",Pressure_4_R3!Q10)</f>
        <v/>
      </c>
      <c r="G179" s="201" t="str">
        <f>IF($B179=FALSE,"",Pressure_4_R3!R10)</f>
        <v/>
      </c>
      <c r="H179" s="201" t="str">
        <f>IF($B179=FALSE,"",Pressure_4_R3!S10)</f>
        <v/>
      </c>
      <c r="I179" s="207" t="b">
        <f t="shared" si="110"/>
        <v>0</v>
      </c>
      <c r="J179" s="202" t="str">
        <f t="shared" si="111"/>
        <v/>
      </c>
      <c r="K179" s="203" t="str">
        <f t="shared" si="112"/>
        <v/>
      </c>
      <c r="L179" s="203" t="str">
        <f t="shared" si="113"/>
        <v/>
      </c>
      <c r="M179" s="193"/>
      <c r="N179" s="204" t="b">
        <f t="shared" si="114"/>
        <v>0</v>
      </c>
      <c r="O179" s="346" t="s">
        <v>379</v>
      </c>
      <c r="P179" s="350">
        <v>7</v>
      </c>
      <c r="Q179" s="348" t="str">
        <f t="shared" si="115"/>
        <v/>
      </c>
      <c r="R179" s="204" t="str">
        <f t="shared" si="115"/>
        <v/>
      </c>
      <c r="S179" s="204" t="str">
        <f t="shared" si="115"/>
        <v/>
      </c>
      <c r="T179" s="352" t="str">
        <f t="shared" si="116"/>
        <v/>
      </c>
      <c r="U179" s="348" t="str">
        <f t="shared" si="120"/>
        <v/>
      </c>
      <c r="V179" s="348" t="str">
        <f t="shared" si="117"/>
        <v/>
      </c>
      <c r="W179" s="348" t="str">
        <f t="shared" si="118"/>
        <v/>
      </c>
      <c r="X179" s="353" t="str">
        <f t="shared" si="119"/>
        <v/>
      </c>
    </row>
    <row r="180" spans="2:24" s="190" customFormat="1" ht="15" customHeight="1">
      <c r="B180" s="198" t="b">
        <f>IF(Pressure_4_R3!D11="",FALSE,TRUE)</f>
        <v>0</v>
      </c>
      <c r="C180" s="199">
        <v>8</v>
      </c>
      <c r="D180" s="200" t="str">
        <f>IF($B180=FALSE,"",표준압력!G208)</f>
        <v/>
      </c>
      <c r="E180" s="200" t="str">
        <f>IF($B180=FALSE,"",표준압력!Q208)</f>
        <v/>
      </c>
      <c r="F180" s="200" t="str">
        <f>IF($B180=FALSE,"",Pressure_4_R3!Q11)</f>
        <v/>
      </c>
      <c r="G180" s="201" t="str">
        <f>IF($B180=FALSE,"",Pressure_4_R3!R11)</f>
        <v/>
      </c>
      <c r="H180" s="201" t="str">
        <f>IF($B180=FALSE,"",Pressure_4_R3!S11)</f>
        <v/>
      </c>
      <c r="I180" s="207" t="b">
        <f t="shared" si="110"/>
        <v>0</v>
      </c>
      <c r="J180" s="202" t="str">
        <f t="shared" si="111"/>
        <v/>
      </c>
      <c r="K180" s="203" t="str">
        <f t="shared" si="112"/>
        <v/>
      </c>
      <c r="L180" s="203" t="str">
        <f t="shared" si="113"/>
        <v/>
      </c>
      <c r="M180" s="193"/>
      <c r="N180" s="204" t="b">
        <f t="shared" si="114"/>
        <v>0</v>
      </c>
      <c r="O180" s="346" t="s">
        <v>379</v>
      </c>
      <c r="P180" s="350">
        <v>8</v>
      </c>
      <c r="Q180" s="348" t="str">
        <f t="shared" si="115"/>
        <v/>
      </c>
      <c r="R180" s="204" t="str">
        <f t="shared" si="115"/>
        <v/>
      </c>
      <c r="S180" s="204" t="str">
        <f t="shared" si="115"/>
        <v/>
      </c>
      <c r="T180" s="352" t="str">
        <f t="shared" si="116"/>
        <v/>
      </c>
      <c r="U180" s="348" t="str">
        <f t="shared" si="120"/>
        <v/>
      </c>
      <c r="V180" s="348" t="str">
        <f t="shared" si="117"/>
        <v/>
      </c>
      <c r="W180" s="348" t="str">
        <f t="shared" si="118"/>
        <v/>
      </c>
      <c r="X180" s="353" t="str">
        <f t="shared" si="119"/>
        <v/>
      </c>
    </row>
    <row r="181" spans="2:24" s="190" customFormat="1" ht="15" customHeight="1">
      <c r="B181" s="198" t="b">
        <f>IF(Pressure_4_R3!D12="",FALSE,TRUE)</f>
        <v>0</v>
      </c>
      <c r="C181" s="199">
        <v>9</v>
      </c>
      <c r="D181" s="200" t="str">
        <f>IF($B181=FALSE,"",표준압력!G209)</f>
        <v/>
      </c>
      <c r="E181" s="200" t="str">
        <f>IF($B181=FALSE,"",표준압력!Q209)</f>
        <v/>
      </c>
      <c r="F181" s="200" t="str">
        <f>IF($B181=FALSE,"",Pressure_4_R3!Q12)</f>
        <v/>
      </c>
      <c r="G181" s="201" t="str">
        <f>IF($B181=FALSE,"",Pressure_4_R3!R12)</f>
        <v/>
      </c>
      <c r="H181" s="201" t="str">
        <f>IF($B181=FALSE,"",Pressure_4_R3!S12)</f>
        <v/>
      </c>
      <c r="I181" s="207" t="b">
        <f t="shared" si="110"/>
        <v>0</v>
      </c>
      <c r="J181" s="202" t="str">
        <f t="shared" si="111"/>
        <v/>
      </c>
      <c r="K181" s="203" t="str">
        <f t="shared" si="112"/>
        <v/>
      </c>
      <c r="L181" s="203" t="str">
        <f t="shared" si="113"/>
        <v/>
      </c>
      <c r="M181" s="193"/>
      <c r="N181" s="204" t="b">
        <f t="shared" si="114"/>
        <v>0</v>
      </c>
      <c r="O181" s="346" t="s">
        <v>379</v>
      </c>
      <c r="P181" s="350">
        <v>9</v>
      </c>
      <c r="Q181" s="348" t="str">
        <f t="shared" si="115"/>
        <v/>
      </c>
      <c r="R181" s="204" t="str">
        <f t="shared" si="115"/>
        <v/>
      </c>
      <c r="S181" s="204" t="str">
        <f t="shared" si="115"/>
        <v/>
      </c>
      <c r="T181" s="352" t="str">
        <f t="shared" si="116"/>
        <v/>
      </c>
      <c r="U181" s="348" t="str">
        <f t="shared" si="120"/>
        <v/>
      </c>
      <c r="V181" s="348" t="str">
        <f t="shared" si="117"/>
        <v/>
      </c>
      <c r="W181" s="348" t="str">
        <f t="shared" si="118"/>
        <v/>
      </c>
      <c r="X181" s="353" t="str">
        <f t="shared" si="119"/>
        <v/>
      </c>
    </row>
    <row r="182" spans="2:24" s="190" customFormat="1" ht="15" customHeight="1">
      <c r="B182" s="198" t="b">
        <f>IF(Pressure_4_R3!D13="",FALSE,TRUE)</f>
        <v>0</v>
      </c>
      <c r="C182" s="199">
        <v>10</v>
      </c>
      <c r="D182" s="200" t="str">
        <f>IF($B182=FALSE,"",표준압력!G210)</f>
        <v/>
      </c>
      <c r="E182" s="200" t="str">
        <f>IF($B182=FALSE,"",표준압력!Q210)</f>
        <v/>
      </c>
      <c r="F182" s="200" t="str">
        <f>IF($B182=FALSE,"",Pressure_4_R3!Q13)</f>
        <v/>
      </c>
      <c r="G182" s="201" t="str">
        <f>IF($B182=FALSE,"",Pressure_4_R3!R13)</f>
        <v/>
      </c>
      <c r="H182" s="201" t="str">
        <f>IF($B182=FALSE,"",Pressure_4_R3!S13)</f>
        <v/>
      </c>
      <c r="I182" s="207" t="b">
        <f t="shared" si="110"/>
        <v>0</v>
      </c>
      <c r="J182" s="202" t="str">
        <f t="shared" si="111"/>
        <v/>
      </c>
      <c r="K182" s="203" t="str">
        <f t="shared" si="112"/>
        <v/>
      </c>
      <c r="L182" s="203" t="str">
        <f t="shared" si="113"/>
        <v/>
      </c>
      <c r="M182" s="193"/>
      <c r="N182" s="204" t="b">
        <f t="shared" si="114"/>
        <v>0</v>
      </c>
      <c r="O182" s="346" t="s">
        <v>379</v>
      </c>
      <c r="P182" s="350">
        <v>10</v>
      </c>
      <c r="Q182" s="348" t="str">
        <f t="shared" si="115"/>
        <v/>
      </c>
      <c r="R182" s="204" t="str">
        <f t="shared" si="115"/>
        <v/>
      </c>
      <c r="S182" s="204" t="str">
        <f t="shared" si="115"/>
        <v/>
      </c>
      <c r="T182" s="352" t="str">
        <f t="shared" si="116"/>
        <v/>
      </c>
      <c r="U182" s="348" t="str">
        <f t="shared" si="120"/>
        <v/>
      </c>
      <c r="V182" s="348" t="str">
        <f t="shared" si="117"/>
        <v/>
      </c>
      <c r="W182" s="348" t="str">
        <f t="shared" si="118"/>
        <v/>
      </c>
      <c r="X182" s="353" t="str">
        <f t="shared" si="119"/>
        <v/>
      </c>
    </row>
    <row r="183" spans="2:24" s="190" customFormat="1" ht="15" customHeight="1">
      <c r="B183" s="198" t="b">
        <f>IF(Pressure_4_R3!D14="",FALSE,TRUE)</f>
        <v>0</v>
      </c>
      <c r="C183" s="199">
        <v>11</v>
      </c>
      <c r="D183" s="200" t="str">
        <f>IF($B183=FALSE,"",표준압력!G211)</f>
        <v/>
      </c>
      <c r="E183" s="200" t="str">
        <f>IF($B183=FALSE,"",표준압력!Q211)</f>
        <v/>
      </c>
      <c r="F183" s="200" t="str">
        <f>IF($B183=FALSE,"",Pressure_4_R3!Q14)</f>
        <v/>
      </c>
      <c r="G183" s="201" t="str">
        <f>IF($B183=FALSE,"",Pressure_4_R3!R14)</f>
        <v/>
      </c>
      <c r="H183" s="201" t="str">
        <f>IF($B183=FALSE,"",Pressure_4_R3!S14)</f>
        <v/>
      </c>
      <c r="I183" s="207" t="b">
        <f t="shared" si="110"/>
        <v>0</v>
      </c>
      <c r="J183" s="202" t="str">
        <f t="shared" si="111"/>
        <v/>
      </c>
      <c r="K183" s="203" t="str">
        <f t="shared" si="112"/>
        <v/>
      </c>
      <c r="L183" s="203" t="str">
        <f t="shared" si="113"/>
        <v/>
      </c>
      <c r="M183" s="193"/>
      <c r="N183" s="204" t="b">
        <f t="shared" si="114"/>
        <v>0</v>
      </c>
      <c r="O183" s="346" t="s">
        <v>379</v>
      </c>
      <c r="P183" s="350">
        <v>11</v>
      </c>
      <c r="Q183" s="348" t="str">
        <f t="shared" si="115"/>
        <v/>
      </c>
      <c r="R183" s="204" t="str">
        <f t="shared" si="115"/>
        <v/>
      </c>
      <c r="S183" s="204" t="str">
        <f t="shared" si="115"/>
        <v/>
      </c>
      <c r="T183" s="352" t="str">
        <f t="shared" si="116"/>
        <v/>
      </c>
      <c r="U183" s="348" t="str">
        <f t="shared" si="120"/>
        <v/>
      </c>
      <c r="V183" s="348" t="str">
        <f t="shared" si="117"/>
        <v/>
      </c>
      <c r="W183" s="348" t="str">
        <f t="shared" si="118"/>
        <v/>
      </c>
      <c r="X183" s="353" t="str">
        <f t="shared" si="119"/>
        <v/>
      </c>
    </row>
    <row r="184" spans="2:24" s="190" customFormat="1" ht="15" customHeight="1">
      <c r="B184" s="198" t="b">
        <f>IF(Pressure_4_R3!D15="",FALSE,TRUE)</f>
        <v>0</v>
      </c>
      <c r="C184" s="199">
        <v>12</v>
      </c>
      <c r="D184" s="200" t="str">
        <f>IF($B184=FALSE,"",표준압력!G212)</f>
        <v/>
      </c>
      <c r="E184" s="200" t="str">
        <f>IF($B184=FALSE,"",표준압력!Q212)</f>
        <v/>
      </c>
      <c r="F184" s="200" t="str">
        <f>IF($B184=FALSE,"",Pressure_4_R3!Q15)</f>
        <v/>
      </c>
      <c r="G184" s="201" t="str">
        <f>IF($B184=FALSE,"",Pressure_4_R3!R15)</f>
        <v/>
      </c>
      <c r="H184" s="201" t="str">
        <f>IF($B184=FALSE,"",Pressure_4_R3!S15)</f>
        <v/>
      </c>
      <c r="I184" s="207" t="b">
        <f t="shared" si="110"/>
        <v>0</v>
      </c>
      <c r="J184" s="202" t="str">
        <f t="shared" si="111"/>
        <v/>
      </c>
      <c r="K184" s="203" t="str">
        <f t="shared" si="112"/>
        <v/>
      </c>
      <c r="L184" s="203" t="str">
        <f t="shared" si="113"/>
        <v/>
      </c>
      <c r="M184" s="193"/>
      <c r="N184" s="204" t="b">
        <f t="shared" si="114"/>
        <v>0</v>
      </c>
      <c r="O184" s="346" t="s">
        <v>379</v>
      </c>
      <c r="P184" s="350">
        <v>12</v>
      </c>
      <c r="Q184" s="348" t="str">
        <f t="shared" si="115"/>
        <v/>
      </c>
      <c r="R184" s="204" t="str">
        <f t="shared" si="115"/>
        <v/>
      </c>
      <c r="S184" s="204" t="str">
        <f t="shared" si="115"/>
        <v/>
      </c>
      <c r="T184" s="352" t="str">
        <f t="shared" si="116"/>
        <v/>
      </c>
      <c r="U184" s="348" t="str">
        <f t="shared" si="120"/>
        <v/>
      </c>
      <c r="V184" s="348" t="str">
        <f t="shared" si="117"/>
        <v/>
      </c>
      <c r="W184" s="348" t="str">
        <f t="shared" si="118"/>
        <v/>
      </c>
      <c r="X184" s="353" t="str">
        <f t="shared" si="119"/>
        <v/>
      </c>
    </row>
    <row r="185" spans="2:24" s="190" customFormat="1" ht="15" customHeight="1">
      <c r="B185" s="198" t="b">
        <f>IF(Pressure_4_R3!D16="",FALSE,TRUE)</f>
        <v>0</v>
      </c>
      <c r="C185" s="199">
        <v>13</v>
      </c>
      <c r="D185" s="200" t="str">
        <f>IF($B185=FALSE,"",표준압력!G213)</f>
        <v/>
      </c>
      <c r="E185" s="200" t="str">
        <f>IF($B185=FALSE,"",표준압력!Q213)</f>
        <v/>
      </c>
      <c r="F185" s="200" t="str">
        <f>IF($B185=FALSE,"",Pressure_4_R3!Q16)</f>
        <v/>
      </c>
      <c r="G185" s="201" t="str">
        <f>IF($B185=FALSE,"",Pressure_4_R3!R16)</f>
        <v/>
      </c>
      <c r="H185" s="201" t="str">
        <f>IF($B185=FALSE,"",Pressure_4_R3!S16)</f>
        <v/>
      </c>
      <c r="I185" s="207" t="b">
        <f t="shared" si="110"/>
        <v>0</v>
      </c>
      <c r="J185" s="202" t="str">
        <f t="shared" si="111"/>
        <v/>
      </c>
      <c r="K185" s="203" t="str">
        <f t="shared" si="112"/>
        <v/>
      </c>
      <c r="L185" s="203" t="str">
        <f t="shared" si="113"/>
        <v/>
      </c>
      <c r="M185" s="193"/>
      <c r="N185" s="204" t="b">
        <f t="shared" si="114"/>
        <v>0</v>
      </c>
      <c r="O185" s="346" t="s">
        <v>379</v>
      </c>
      <c r="P185" s="350">
        <v>13</v>
      </c>
      <c r="Q185" s="348" t="str">
        <f t="shared" si="115"/>
        <v/>
      </c>
      <c r="R185" s="204" t="str">
        <f t="shared" si="115"/>
        <v/>
      </c>
      <c r="S185" s="204" t="str">
        <f t="shared" si="115"/>
        <v/>
      </c>
      <c r="T185" s="352" t="str">
        <f t="shared" si="116"/>
        <v/>
      </c>
      <c r="U185" s="348" t="str">
        <f t="shared" si="120"/>
        <v/>
      </c>
      <c r="V185" s="348" t="str">
        <f t="shared" si="117"/>
        <v/>
      </c>
      <c r="W185" s="348" t="str">
        <f t="shared" si="118"/>
        <v/>
      </c>
      <c r="X185" s="353" t="str">
        <f t="shared" si="119"/>
        <v/>
      </c>
    </row>
    <row r="186" spans="2:24" s="190" customFormat="1" ht="15" customHeight="1">
      <c r="B186" s="198" t="b">
        <f>IF(Pressure_4_R3!D17="",FALSE,TRUE)</f>
        <v>0</v>
      </c>
      <c r="C186" s="199">
        <v>14</v>
      </c>
      <c r="D186" s="200" t="str">
        <f>IF($B186=FALSE,"",표준압력!G214)</f>
        <v/>
      </c>
      <c r="E186" s="200" t="str">
        <f>IF($B186=FALSE,"",표준압력!Q214)</f>
        <v/>
      </c>
      <c r="F186" s="200" t="str">
        <f>IF($B186=FALSE,"",Pressure_4_R3!Q17)</f>
        <v/>
      </c>
      <c r="G186" s="201" t="str">
        <f>IF($B186=FALSE,"",Pressure_4_R3!R17)</f>
        <v/>
      </c>
      <c r="H186" s="201" t="str">
        <f>IF($B186=FALSE,"",Pressure_4_R3!S17)</f>
        <v/>
      </c>
      <c r="I186" s="207" t="b">
        <f t="shared" si="110"/>
        <v>0</v>
      </c>
      <c r="J186" s="202" t="str">
        <f t="shared" si="111"/>
        <v/>
      </c>
      <c r="K186" s="203" t="str">
        <f t="shared" si="112"/>
        <v/>
      </c>
      <c r="L186" s="203" t="str">
        <f t="shared" si="113"/>
        <v/>
      </c>
      <c r="M186" s="193"/>
      <c r="N186" s="204" t="b">
        <f t="shared" si="114"/>
        <v>0</v>
      </c>
      <c r="O186" s="346" t="s">
        <v>379</v>
      </c>
      <c r="P186" s="350">
        <v>14</v>
      </c>
      <c r="Q186" s="348" t="str">
        <f t="shared" si="115"/>
        <v/>
      </c>
      <c r="R186" s="204" t="str">
        <f t="shared" si="115"/>
        <v/>
      </c>
      <c r="S186" s="204" t="str">
        <f t="shared" si="115"/>
        <v/>
      </c>
      <c r="T186" s="352" t="str">
        <f t="shared" si="116"/>
        <v/>
      </c>
      <c r="U186" s="348" t="str">
        <f t="shared" si="120"/>
        <v/>
      </c>
      <c r="V186" s="348" t="str">
        <f t="shared" si="117"/>
        <v/>
      </c>
      <c r="W186" s="348" t="str">
        <f t="shared" si="118"/>
        <v/>
      </c>
      <c r="X186" s="353" t="str">
        <f t="shared" si="119"/>
        <v/>
      </c>
    </row>
    <row r="187" spans="2:24" s="190" customFormat="1" ht="15" customHeight="1">
      <c r="B187" s="198" t="b">
        <f>IF(Pressure_4_R3!D18="",FALSE,TRUE)</f>
        <v>0</v>
      </c>
      <c r="C187" s="199">
        <v>15</v>
      </c>
      <c r="D187" s="200" t="str">
        <f>IF($B187=FALSE,"",표준압력!G215)</f>
        <v/>
      </c>
      <c r="E187" s="200" t="str">
        <f>IF($B187=FALSE,"",표준압력!Q215)</f>
        <v/>
      </c>
      <c r="F187" s="200" t="str">
        <f>IF($B187=FALSE,"",Pressure_4_R3!Q18)</f>
        <v/>
      </c>
      <c r="G187" s="201" t="str">
        <f>IF($B187=FALSE,"",Pressure_4_R3!R18)</f>
        <v/>
      </c>
      <c r="H187" s="201" t="str">
        <f>IF($B187=FALSE,"",Pressure_4_R3!S18)</f>
        <v/>
      </c>
      <c r="I187" s="207" t="b">
        <f t="shared" si="110"/>
        <v>0</v>
      </c>
      <c r="J187" s="202" t="str">
        <f t="shared" si="111"/>
        <v/>
      </c>
      <c r="K187" s="203" t="str">
        <f t="shared" si="112"/>
        <v/>
      </c>
      <c r="L187" s="203" t="str">
        <f t="shared" si="113"/>
        <v/>
      </c>
      <c r="M187" s="193"/>
      <c r="N187" s="204" t="b">
        <f t="shared" si="114"/>
        <v>0</v>
      </c>
      <c r="O187" s="346" t="s">
        <v>379</v>
      </c>
      <c r="P187" s="350">
        <v>15</v>
      </c>
      <c r="Q187" s="348" t="str">
        <f t="shared" si="115"/>
        <v/>
      </c>
      <c r="R187" s="204" t="str">
        <f t="shared" si="115"/>
        <v/>
      </c>
      <c r="S187" s="204" t="str">
        <f t="shared" si="115"/>
        <v/>
      </c>
      <c r="T187" s="352" t="str">
        <f t="shared" si="116"/>
        <v/>
      </c>
      <c r="U187" s="348" t="str">
        <f t="shared" si="120"/>
        <v/>
      </c>
      <c r="V187" s="348" t="str">
        <f t="shared" si="117"/>
        <v/>
      </c>
      <c r="W187" s="348" t="str">
        <f t="shared" si="118"/>
        <v/>
      </c>
      <c r="X187" s="353" t="str">
        <f t="shared" si="119"/>
        <v/>
      </c>
    </row>
    <row r="188" spans="2:24" s="190" customFormat="1" ht="15" customHeight="1">
      <c r="B188" s="198" t="b">
        <f>IF(Pressure_4_R3!D19="",FALSE,TRUE)</f>
        <v>0</v>
      </c>
      <c r="C188" s="199">
        <v>16</v>
      </c>
      <c r="D188" s="200" t="str">
        <f>IF($B188=FALSE,"",표준압력!G216)</f>
        <v/>
      </c>
      <c r="E188" s="200" t="str">
        <f>IF($B188=FALSE,"",표준압력!Q216)</f>
        <v/>
      </c>
      <c r="F188" s="200" t="str">
        <f>IF($B188=FALSE,"",Pressure_4_R3!Q19)</f>
        <v/>
      </c>
      <c r="G188" s="201" t="str">
        <f>IF($B188=FALSE,"",Pressure_4_R3!R19)</f>
        <v/>
      </c>
      <c r="H188" s="201" t="str">
        <f>IF($B188=FALSE,"",Pressure_4_R3!S19)</f>
        <v/>
      </c>
      <c r="I188" s="207" t="b">
        <f t="shared" si="110"/>
        <v>0</v>
      </c>
      <c r="J188" s="202" t="str">
        <f t="shared" si="111"/>
        <v/>
      </c>
      <c r="K188" s="203" t="str">
        <f t="shared" si="112"/>
        <v/>
      </c>
      <c r="L188" s="203" t="str">
        <f t="shared" si="113"/>
        <v/>
      </c>
      <c r="M188" s="193"/>
      <c r="N188" s="204" t="b">
        <f t="shared" si="114"/>
        <v>0</v>
      </c>
      <c r="O188" s="347" t="s">
        <v>360</v>
      </c>
      <c r="P188" s="351">
        <v>1</v>
      </c>
      <c r="Q188" s="348" t="str">
        <f t="shared" ref="Q188:S202" ca="1" si="121">IF($N188=FALSE,"",OFFSET(J$172,$B$167*2-($P188-1),0))</f>
        <v/>
      </c>
      <c r="R188" s="204" t="str">
        <f t="shared" ca="1" si="121"/>
        <v/>
      </c>
      <c r="S188" s="204" t="str">
        <f t="shared" ca="1" si="121"/>
        <v/>
      </c>
      <c r="T188" s="352" t="str">
        <f t="shared" si="116"/>
        <v/>
      </c>
      <c r="U188" s="349" t="str">
        <f>IF($N188=FALSE,"",Q188-Q$188)</f>
        <v/>
      </c>
      <c r="V188" s="349" t="str">
        <f t="shared" ref="V188:V202" si="122">IF($N188=FALSE,"",R188-R$188)</f>
        <v/>
      </c>
      <c r="W188" s="349" t="str">
        <f t="shared" ref="W188:W202" si="123">IF($N188=FALSE,"",S188-S$188)</f>
        <v/>
      </c>
      <c r="X188" s="353" t="str">
        <f t="shared" si="119"/>
        <v/>
      </c>
    </row>
    <row r="189" spans="2:24" s="190" customFormat="1" ht="15" customHeight="1">
      <c r="B189" s="198" t="b">
        <f>IF(Pressure_4_R3!D20="",FALSE,TRUE)</f>
        <v>0</v>
      </c>
      <c r="C189" s="199">
        <v>17</v>
      </c>
      <c r="D189" s="200" t="str">
        <f>IF($B189=FALSE,"",표준압력!G217)</f>
        <v/>
      </c>
      <c r="E189" s="200" t="str">
        <f>IF($B189=FALSE,"",표준압력!Q217)</f>
        <v/>
      </c>
      <c r="F189" s="200" t="str">
        <f>IF($B189=FALSE,"",Pressure_4_R3!Q20)</f>
        <v/>
      </c>
      <c r="G189" s="201" t="str">
        <f>IF($B189=FALSE,"",Pressure_4_R3!R20)</f>
        <v/>
      </c>
      <c r="H189" s="201" t="str">
        <f>IF($B189=FALSE,"",Pressure_4_R3!S20)</f>
        <v/>
      </c>
      <c r="I189" s="207" t="b">
        <f t="shared" si="110"/>
        <v>0</v>
      </c>
      <c r="J189" s="202" t="str">
        <f t="shared" si="111"/>
        <v/>
      </c>
      <c r="K189" s="203" t="str">
        <f t="shared" si="112"/>
        <v/>
      </c>
      <c r="L189" s="203" t="str">
        <f t="shared" si="113"/>
        <v/>
      </c>
      <c r="M189" s="193"/>
      <c r="N189" s="204" t="b">
        <f t="shared" si="114"/>
        <v>0</v>
      </c>
      <c r="O189" s="347" t="s">
        <v>360</v>
      </c>
      <c r="P189" s="351">
        <v>2</v>
      </c>
      <c r="Q189" s="348" t="str">
        <f t="shared" ca="1" si="121"/>
        <v/>
      </c>
      <c r="R189" s="204" t="str">
        <f t="shared" ca="1" si="121"/>
        <v/>
      </c>
      <c r="S189" s="204" t="str">
        <f t="shared" ca="1" si="121"/>
        <v/>
      </c>
      <c r="T189" s="352" t="str">
        <f t="shared" si="116"/>
        <v/>
      </c>
      <c r="U189" s="349" t="str">
        <f t="shared" ref="U189:U202" si="124">IF($N189=FALSE,"",Q189-Q$188)</f>
        <v/>
      </c>
      <c r="V189" s="349" t="str">
        <f t="shared" si="122"/>
        <v/>
      </c>
      <c r="W189" s="349" t="str">
        <f t="shared" si="123"/>
        <v/>
      </c>
      <c r="X189" s="353" t="str">
        <f t="shared" si="119"/>
        <v/>
      </c>
    </row>
    <row r="190" spans="2:24" s="190" customFormat="1" ht="15" customHeight="1">
      <c r="B190" s="198" t="b">
        <f>IF(Pressure_4_R3!D21="",FALSE,TRUE)</f>
        <v>0</v>
      </c>
      <c r="C190" s="199">
        <v>18</v>
      </c>
      <c r="D190" s="200" t="str">
        <f>IF($B190=FALSE,"",표준압력!G218)</f>
        <v/>
      </c>
      <c r="E190" s="200" t="str">
        <f>IF($B190=FALSE,"",표준압력!Q218)</f>
        <v/>
      </c>
      <c r="F190" s="200" t="str">
        <f>IF($B190=FALSE,"",Pressure_4_R3!Q21)</f>
        <v/>
      </c>
      <c r="G190" s="201" t="str">
        <f>IF($B190=FALSE,"",Pressure_4_R3!R21)</f>
        <v/>
      </c>
      <c r="H190" s="201" t="str">
        <f>IF($B190=FALSE,"",Pressure_4_R3!S21)</f>
        <v/>
      </c>
      <c r="I190" s="207" t="b">
        <f t="shared" si="110"/>
        <v>0</v>
      </c>
      <c r="J190" s="202" t="str">
        <f t="shared" si="111"/>
        <v/>
      </c>
      <c r="K190" s="203" t="str">
        <f t="shared" si="112"/>
        <v/>
      </c>
      <c r="L190" s="203" t="str">
        <f t="shared" si="113"/>
        <v/>
      </c>
      <c r="M190" s="193"/>
      <c r="N190" s="204" t="b">
        <f t="shared" si="114"/>
        <v>0</v>
      </c>
      <c r="O190" s="347" t="s">
        <v>360</v>
      </c>
      <c r="P190" s="351">
        <v>3</v>
      </c>
      <c r="Q190" s="348" t="str">
        <f t="shared" ca="1" si="121"/>
        <v/>
      </c>
      <c r="R190" s="204" t="str">
        <f t="shared" ca="1" si="121"/>
        <v/>
      </c>
      <c r="S190" s="204" t="str">
        <f t="shared" ca="1" si="121"/>
        <v/>
      </c>
      <c r="T190" s="352" t="str">
        <f t="shared" si="116"/>
        <v/>
      </c>
      <c r="U190" s="349" t="str">
        <f t="shared" si="124"/>
        <v/>
      </c>
      <c r="V190" s="349" t="str">
        <f t="shared" si="122"/>
        <v/>
      </c>
      <c r="W190" s="349" t="str">
        <f t="shared" si="123"/>
        <v/>
      </c>
      <c r="X190" s="353" t="str">
        <f t="shared" si="119"/>
        <v/>
      </c>
    </row>
    <row r="191" spans="2:24" s="190" customFormat="1" ht="15" customHeight="1">
      <c r="B191" s="198" t="b">
        <f>IF(Pressure_4_R3!D22="",FALSE,TRUE)</f>
        <v>0</v>
      </c>
      <c r="C191" s="199">
        <v>19</v>
      </c>
      <c r="D191" s="200" t="str">
        <f>IF($B191=FALSE,"",표준압력!G219)</f>
        <v/>
      </c>
      <c r="E191" s="200" t="str">
        <f>IF($B191=FALSE,"",표준압력!Q219)</f>
        <v/>
      </c>
      <c r="F191" s="200" t="str">
        <f>IF($B191=FALSE,"",Pressure_4_R3!Q22)</f>
        <v/>
      </c>
      <c r="G191" s="201" t="str">
        <f>IF($B191=FALSE,"",Pressure_4_R3!R22)</f>
        <v/>
      </c>
      <c r="H191" s="201" t="str">
        <f>IF($B191=FALSE,"",Pressure_4_R3!S22)</f>
        <v/>
      </c>
      <c r="I191" s="207" t="b">
        <f t="shared" si="110"/>
        <v>0</v>
      </c>
      <c r="J191" s="202" t="str">
        <f t="shared" si="111"/>
        <v/>
      </c>
      <c r="K191" s="203" t="str">
        <f t="shared" si="112"/>
        <v/>
      </c>
      <c r="L191" s="203" t="str">
        <f t="shared" si="113"/>
        <v/>
      </c>
      <c r="M191" s="193"/>
      <c r="N191" s="204" t="b">
        <f t="shared" si="114"/>
        <v>0</v>
      </c>
      <c r="O191" s="347" t="s">
        <v>360</v>
      </c>
      <c r="P191" s="351">
        <v>4</v>
      </c>
      <c r="Q191" s="348" t="str">
        <f t="shared" ca="1" si="121"/>
        <v/>
      </c>
      <c r="R191" s="204" t="str">
        <f t="shared" ca="1" si="121"/>
        <v/>
      </c>
      <c r="S191" s="204" t="str">
        <f t="shared" ca="1" si="121"/>
        <v/>
      </c>
      <c r="T191" s="352" t="str">
        <f t="shared" si="116"/>
        <v/>
      </c>
      <c r="U191" s="349" t="str">
        <f t="shared" si="124"/>
        <v/>
      </c>
      <c r="V191" s="349" t="str">
        <f t="shared" si="122"/>
        <v/>
      </c>
      <c r="W191" s="349" t="str">
        <f t="shared" si="123"/>
        <v/>
      </c>
      <c r="X191" s="353" t="str">
        <f t="shared" si="119"/>
        <v/>
      </c>
    </row>
    <row r="192" spans="2:24" s="190" customFormat="1" ht="15" customHeight="1">
      <c r="B192" s="198" t="b">
        <f>IF(Pressure_4_R3!D23="",FALSE,TRUE)</f>
        <v>0</v>
      </c>
      <c r="C192" s="199">
        <v>20</v>
      </c>
      <c r="D192" s="200" t="str">
        <f>IF($B192=FALSE,"",표준압력!G220)</f>
        <v/>
      </c>
      <c r="E192" s="200" t="str">
        <f>IF($B192=FALSE,"",표준압력!Q220)</f>
        <v/>
      </c>
      <c r="F192" s="200" t="str">
        <f>IF($B192=FALSE,"",Pressure_4_R3!Q23)</f>
        <v/>
      </c>
      <c r="G192" s="201" t="str">
        <f>IF($B192=FALSE,"",Pressure_4_R3!R23)</f>
        <v/>
      </c>
      <c r="H192" s="201" t="str">
        <f>IF($B192=FALSE,"",Pressure_4_R3!S23)</f>
        <v/>
      </c>
      <c r="I192" s="207" t="b">
        <f t="shared" si="110"/>
        <v>0</v>
      </c>
      <c r="J192" s="202" t="str">
        <f t="shared" si="111"/>
        <v/>
      </c>
      <c r="K192" s="203" t="str">
        <f t="shared" si="112"/>
        <v/>
      </c>
      <c r="L192" s="203" t="str">
        <f t="shared" si="113"/>
        <v/>
      </c>
      <c r="M192" s="193"/>
      <c r="N192" s="204" t="b">
        <f t="shared" si="114"/>
        <v>0</v>
      </c>
      <c r="O192" s="347" t="s">
        <v>360</v>
      </c>
      <c r="P192" s="351">
        <v>5</v>
      </c>
      <c r="Q192" s="348" t="str">
        <f t="shared" ca="1" si="121"/>
        <v/>
      </c>
      <c r="R192" s="204" t="str">
        <f t="shared" ca="1" si="121"/>
        <v/>
      </c>
      <c r="S192" s="204" t="str">
        <f t="shared" ca="1" si="121"/>
        <v/>
      </c>
      <c r="T192" s="352" t="str">
        <f t="shared" si="116"/>
        <v/>
      </c>
      <c r="U192" s="349" t="str">
        <f t="shared" si="124"/>
        <v/>
      </c>
      <c r="V192" s="349" t="str">
        <f t="shared" si="122"/>
        <v/>
      </c>
      <c r="W192" s="349" t="str">
        <f t="shared" si="123"/>
        <v/>
      </c>
      <c r="X192" s="353" t="str">
        <f t="shared" si="119"/>
        <v/>
      </c>
    </row>
    <row r="193" spans="2:24" s="190" customFormat="1" ht="15" customHeight="1">
      <c r="B193" s="198" t="b">
        <f>IF(Pressure_4_R3!D24="",FALSE,TRUE)</f>
        <v>0</v>
      </c>
      <c r="C193" s="199">
        <v>21</v>
      </c>
      <c r="D193" s="200" t="str">
        <f>IF($B193=FALSE,"",표준압력!G221)</f>
        <v/>
      </c>
      <c r="E193" s="200" t="str">
        <f>IF($B193=FALSE,"",표준압력!Q221)</f>
        <v/>
      </c>
      <c r="F193" s="200" t="str">
        <f>IF($B193=FALSE,"",Pressure_4_R3!Q24)</f>
        <v/>
      </c>
      <c r="G193" s="201" t="str">
        <f>IF($B193=FALSE,"",Pressure_4_R3!R24)</f>
        <v/>
      </c>
      <c r="H193" s="201" t="str">
        <f>IF($B193=FALSE,"",Pressure_4_R3!S24)</f>
        <v/>
      </c>
      <c r="I193" s="207" t="b">
        <f t="shared" si="110"/>
        <v>0</v>
      </c>
      <c r="J193" s="202" t="str">
        <f t="shared" si="111"/>
        <v/>
      </c>
      <c r="K193" s="203" t="str">
        <f t="shared" si="112"/>
        <v/>
      </c>
      <c r="L193" s="203" t="str">
        <f t="shared" si="113"/>
        <v/>
      </c>
      <c r="M193" s="193"/>
      <c r="N193" s="204" t="b">
        <f t="shared" si="114"/>
        <v>0</v>
      </c>
      <c r="O193" s="347" t="s">
        <v>360</v>
      </c>
      <c r="P193" s="351">
        <v>6</v>
      </c>
      <c r="Q193" s="348" t="str">
        <f t="shared" ca="1" si="121"/>
        <v/>
      </c>
      <c r="R193" s="204" t="str">
        <f t="shared" ca="1" si="121"/>
        <v/>
      </c>
      <c r="S193" s="204" t="str">
        <f t="shared" ca="1" si="121"/>
        <v/>
      </c>
      <c r="T193" s="352" t="str">
        <f t="shared" si="116"/>
        <v/>
      </c>
      <c r="U193" s="349" t="str">
        <f t="shared" si="124"/>
        <v/>
      </c>
      <c r="V193" s="349" t="str">
        <f t="shared" si="122"/>
        <v/>
      </c>
      <c r="W193" s="349" t="str">
        <f t="shared" si="123"/>
        <v/>
      </c>
      <c r="X193" s="353" t="str">
        <f t="shared" si="119"/>
        <v/>
      </c>
    </row>
    <row r="194" spans="2:24" s="190" customFormat="1" ht="15" customHeight="1">
      <c r="B194" s="198" t="b">
        <f>IF(Pressure_4_R3!D25="",FALSE,TRUE)</f>
        <v>0</v>
      </c>
      <c r="C194" s="199">
        <v>22</v>
      </c>
      <c r="D194" s="200" t="str">
        <f>IF($B194=FALSE,"",표준압력!G222)</f>
        <v/>
      </c>
      <c r="E194" s="200" t="str">
        <f>IF($B194=FALSE,"",표준압력!Q222)</f>
        <v/>
      </c>
      <c r="F194" s="200" t="str">
        <f>IF($B194=FALSE,"",Pressure_4_R3!Q25)</f>
        <v/>
      </c>
      <c r="G194" s="201" t="str">
        <f>IF($B194=FALSE,"",Pressure_4_R3!R25)</f>
        <v/>
      </c>
      <c r="H194" s="201" t="str">
        <f>IF($B194=FALSE,"",Pressure_4_R3!S25)</f>
        <v/>
      </c>
      <c r="I194" s="207" t="b">
        <f t="shared" si="110"/>
        <v>0</v>
      </c>
      <c r="J194" s="202" t="str">
        <f t="shared" si="111"/>
        <v/>
      </c>
      <c r="K194" s="203" t="str">
        <f t="shared" si="112"/>
        <v/>
      </c>
      <c r="L194" s="203" t="str">
        <f t="shared" si="113"/>
        <v/>
      </c>
      <c r="M194" s="193"/>
      <c r="N194" s="204" t="b">
        <f t="shared" si="114"/>
        <v>0</v>
      </c>
      <c r="O194" s="347" t="s">
        <v>360</v>
      </c>
      <c r="P194" s="351">
        <v>7</v>
      </c>
      <c r="Q194" s="348" t="str">
        <f t="shared" ca="1" si="121"/>
        <v/>
      </c>
      <c r="R194" s="204" t="str">
        <f t="shared" ca="1" si="121"/>
        <v/>
      </c>
      <c r="S194" s="204" t="str">
        <f t="shared" ca="1" si="121"/>
        <v/>
      </c>
      <c r="T194" s="352" t="str">
        <f t="shared" si="116"/>
        <v/>
      </c>
      <c r="U194" s="349" t="str">
        <f t="shared" si="124"/>
        <v/>
      </c>
      <c r="V194" s="349" t="str">
        <f t="shared" si="122"/>
        <v/>
      </c>
      <c r="W194" s="349" t="str">
        <f t="shared" si="123"/>
        <v/>
      </c>
      <c r="X194" s="353" t="str">
        <f t="shared" si="119"/>
        <v/>
      </c>
    </row>
    <row r="195" spans="2:24" s="190" customFormat="1" ht="15" customHeight="1">
      <c r="B195" s="198" t="b">
        <f>IF(Pressure_4_R3!D26="",FALSE,TRUE)</f>
        <v>0</v>
      </c>
      <c r="C195" s="199">
        <v>23</v>
      </c>
      <c r="D195" s="200" t="str">
        <f>IF($B195=FALSE,"",표준압력!G223)</f>
        <v/>
      </c>
      <c r="E195" s="200" t="str">
        <f>IF($B195=FALSE,"",표준압력!Q223)</f>
        <v/>
      </c>
      <c r="F195" s="200" t="str">
        <f>IF($B195=FALSE,"",Pressure_4_R3!Q26)</f>
        <v/>
      </c>
      <c r="G195" s="201" t="str">
        <f>IF($B195=FALSE,"",Pressure_4_R3!R26)</f>
        <v/>
      </c>
      <c r="H195" s="201" t="str">
        <f>IF($B195=FALSE,"",Pressure_4_R3!S26)</f>
        <v/>
      </c>
      <c r="I195" s="207" t="b">
        <f t="shared" si="110"/>
        <v>0</v>
      </c>
      <c r="J195" s="202" t="str">
        <f t="shared" si="111"/>
        <v/>
      </c>
      <c r="K195" s="203" t="str">
        <f t="shared" si="112"/>
        <v/>
      </c>
      <c r="L195" s="203" t="str">
        <f t="shared" si="113"/>
        <v/>
      </c>
      <c r="M195" s="193"/>
      <c r="N195" s="204" t="b">
        <f t="shared" si="114"/>
        <v>0</v>
      </c>
      <c r="O195" s="347" t="s">
        <v>360</v>
      </c>
      <c r="P195" s="351">
        <v>8</v>
      </c>
      <c r="Q195" s="348" t="str">
        <f t="shared" ca="1" si="121"/>
        <v/>
      </c>
      <c r="R195" s="204" t="str">
        <f t="shared" ca="1" si="121"/>
        <v/>
      </c>
      <c r="S195" s="204" t="str">
        <f t="shared" ca="1" si="121"/>
        <v/>
      </c>
      <c r="T195" s="352" t="str">
        <f t="shared" si="116"/>
        <v/>
      </c>
      <c r="U195" s="349" t="str">
        <f t="shared" si="124"/>
        <v/>
      </c>
      <c r="V195" s="349" t="str">
        <f t="shared" si="122"/>
        <v/>
      </c>
      <c r="W195" s="349" t="str">
        <f t="shared" si="123"/>
        <v/>
      </c>
      <c r="X195" s="353" t="str">
        <f t="shared" si="119"/>
        <v/>
      </c>
    </row>
    <row r="196" spans="2:24" s="190" customFormat="1" ht="15" customHeight="1">
      <c r="B196" s="198" t="b">
        <f>IF(Pressure_4_R3!D27="",FALSE,TRUE)</f>
        <v>0</v>
      </c>
      <c r="C196" s="199">
        <v>24</v>
      </c>
      <c r="D196" s="200" t="str">
        <f>IF($B196=FALSE,"",표준압력!G224)</f>
        <v/>
      </c>
      <c r="E196" s="200" t="str">
        <f>IF($B196=FALSE,"",표준압력!Q224)</f>
        <v/>
      </c>
      <c r="F196" s="200" t="str">
        <f>IF($B196=FALSE,"",Pressure_4_R3!Q27)</f>
        <v/>
      </c>
      <c r="G196" s="201" t="str">
        <f>IF($B196=FALSE,"",Pressure_4_R3!R27)</f>
        <v/>
      </c>
      <c r="H196" s="201" t="str">
        <f>IF($B196=FALSE,"",Pressure_4_R3!S27)</f>
        <v/>
      </c>
      <c r="I196" s="207" t="b">
        <f t="shared" si="110"/>
        <v>0</v>
      </c>
      <c r="J196" s="202" t="str">
        <f t="shared" si="111"/>
        <v/>
      </c>
      <c r="K196" s="203" t="str">
        <f t="shared" si="112"/>
        <v/>
      </c>
      <c r="L196" s="203" t="str">
        <f t="shared" si="113"/>
        <v/>
      </c>
      <c r="M196" s="193"/>
      <c r="N196" s="204" t="b">
        <f t="shared" si="114"/>
        <v>0</v>
      </c>
      <c r="O196" s="347" t="s">
        <v>360</v>
      </c>
      <c r="P196" s="351">
        <v>9</v>
      </c>
      <c r="Q196" s="348" t="str">
        <f t="shared" ca="1" si="121"/>
        <v/>
      </c>
      <c r="R196" s="204" t="str">
        <f t="shared" ca="1" si="121"/>
        <v/>
      </c>
      <c r="S196" s="204" t="str">
        <f t="shared" ca="1" si="121"/>
        <v/>
      </c>
      <c r="T196" s="352" t="str">
        <f t="shared" si="116"/>
        <v/>
      </c>
      <c r="U196" s="349" t="str">
        <f t="shared" si="124"/>
        <v/>
      </c>
      <c r="V196" s="349" t="str">
        <f t="shared" si="122"/>
        <v/>
      </c>
      <c r="W196" s="349" t="str">
        <f t="shared" si="123"/>
        <v/>
      </c>
      <c r="X196" s="353" t="str">
        <f t="shared" si="119"/>
        <v/>
      </c>
    </row>
    <row r="197" spans="2:24" s="190" customFormat="1" ht="15" customHeight="1">
      <c r="B197" s="198" t="b">
        <f>IF(Pressure_4_R3!D28="",FALSE,TRUE)</f>
        <v>0</v>
      </c>
      <c r="C197" s="199">
        <v>25</v>
      </c>
      <c r="D197" s="200" t="str">
        <f>IF($B197=FALSE,"",표준압력!G225)</f>
        <v/>
      </c>
      <c r="E197" s="200" t="str">
        <f>IF($B197=FALSE,"",표준압력!Q225)</f>
        <v/>
      </c>
      <c r="F197" s="200" t="str">
        <f>IF($B197=FALSE,"",Pressure_4_R3!Q28)</f>
        <v/>
      </c>
      <c r="G197" s="201" t="str">
        <f>IF($B197=FALSE,"",Pressure_4_R3!R28)</f>
        <v/>
      </c>
      <c r="H197" s="201" t="str">
        <f>IF($B197=FALSE,"",Pressure_4_R3!S28)</f>
        <v/>
      </c>
      <c r="I197" s="207" t="b">
        <f t="shared" si="110"/>
        <v>0</v>
      </c>
      <c r="J197" s="202" t="str">
        <f t="shared" si="111"/>
        <v/>
      </c>
      <c r="K197" s="203" t="str">
        <f t="shared" si="112"/>
        <v/>
      </c>
      <c r="L197" s="203" t="str">
        <f t="shared" si="113"/>
        <v/>
      </c>
      <c r="M197" s="193"/>
      <c r="N197" s="204" t="b">
        <f t="shared" si="114"/>
        <v>0</v>
      </c>
      <c r="O197" s="347" t="s">
        <v>360</v>
      </c>
      <c r="P197" s="351">
        <v>10</v>
      </c>
      <c r="Q197" s="348" t="str">
        <f t="shared" ca="1" si="121"/>
        <v/>
      </c>
      <c r="R197" s="204" t="str">
        <f t="shared" ca="1" si="121"/>
        <v/>
      </c>
      <c r="S197" s="204" t="str">
        <f t="shared" ca="1" si="121"/>
        <v/>
      </c>
      <c r="T197" s="352" t="str">
        <f t="shared" si="116"/>
        <v/>
      </c>
      <c r="U197" s="349" t="str">
        <f t="shared" si="124"/>
        <v/>
      </c>
      <c r="V197" s="349" t="str">
        <f t="shared" si="122"/>
        <v/>
      </c>
      <c r="W197" s="349" t="str">
        <f t="shared" si="123"/>
        <v/>
      </c>
      <c r="X197" s="353" t="str">
        <f t="shared" si="119"/>
        <v/>
      </c>
    </row>
    <row r="198" spans="2:24" s="190" customFormat="1" ht="15" customHeight="1">
      <c r="B198" s="198" t="b">
        <f>IF(Pressure_4_R3!D29="",FALSE,TRUE)</f>
        <v>0</v>
      </c>
      <c r="C198" s="199">
        <v>26</v>
      </c>
      <c r="D198" s="200" t="str">
        <f>IF($B198=FALSE,"",표준압력!G226)</f>
        <v/>
      </c>
      <c r="E198" s="200" t="str">
        <f>IF($B198=FALSE,"",표준압력!Q226)</f>
        <v/>
      </c>
      <c r="F198" s="200" t="str">
        <f>IF($B198=FALSE,"",Pressure_4_R3!Q29)</f>
        <v/>
      </c>
      <c r="G198" s="201" t="str">
        <f>IF($B198=FALSE,"",Pressure_4_R3!R29)</f>
        <v/>
      </c>
      <c r="H198" s="201" t="str">
        <f>IF($B198=FALSE,"",Pressure_4_R3!S29)</f>
        <v/>
      </c>
      <c r="I198" s="207" t="b">
        <f t="shared" si="110"/>
        <v>0</v>
      </c>
      <c r="J198" s="202" t="str">
        <f t="shared" si="111"/>
        <v/>
      </c>
      <c r="K198" s="203" t="str">
        <f t="shared" si="112"/>
        <v/>
      </c>
      <c r="L198" s="203" t="str">
        <f t="shared" si="113"/>
        <v/>
      </c>
      <c r="M198" s="193"/>
      <c r="N198" s="204" t="b">
        <f t="shared" si="114"/>
        <v>0</v>
      </c>
      <c r="O198" s="347" t="s">
        <v>360</v>
      </c>
      <c r="P198" s="351">
        <v>11</v>
      </c>
      <c r="Q198" s="348" t="str">
        <f t="shared" ca="1" si="121"/>
        <v/>
      </c>
      <c r="R198" s="204" t="str">
        <f t="shared" ca="1" si="121"/>
        <v/>
      </c>
      <c r="S198" s="204" t="str">
        <f t="shared" ca="1" si="121"/>
        <v/>
      </c>
      <c r="T198" s="352" t="str">
        <f t="shared" si="116"/>
        <v/>
      </c>
      <c r="U198" s="349" t="str">
        <f t="shared" si="124"/>
        <v/>
      </c>
      <c r="V198" s="349" t="str">
        <f t="shared" si="122"/>
        <v/>
      </c>
      <c r="W198" s="349" t="str">
        <f t="shared" si="123"/>
        <v/>
      </c>
      <c r="X198" s="353" t="str">
        <f t="shared" si="119"/>
        <v/>
      </c>
    </row>
    <row r="199" spans="2:24" s="190" customFormat="1" ht="15" customHeight="1">
      <c r="B199" s="198" t="b">
        <f>IF(Pressure_4_R3!D30="",FALSE,TRUE)</f>
        <v>0</v>
      </c>
      <c r="C199" s="199">
        <v>27</v>
      </c>
      <c r="D199" s="200" t="str">
        <f>IF($B199=FALSE,"",표준압력!G227)</f>
        <v/>
      </c>
      <c r="E199" s="200" t="str">
        <f>IF($B199=FALSE,"",표준압력!Q227)</f>
        <v/>
      </c>
      <c r="F199" s="200" t="str">
        <f>IF($B199=FALSE,"",Pressure_4_R3!Q30)</f>
        <v/>
      </c>
      <c r="G199" s="201" t="str">
        <f>IF($B199=FALSE,"",Pressure_4_R3!R30)</f>
        <v/>
      </c>
      <c r="H199" s="201" t="str">
        <f>IF($B199=FALSE,"",Pressure_4_R3!S30)</f>
        <v/>
      </c>
      <c r="I199" s="207" t="b">
        <f t="shared" si="110"/>
        <v>0</v>
      </c>
      <c r="J199" s="202" t="str">
        <f t="shared" si="111"/>
        <v/>
      </c>
      <c r="K199" s="203" t="str">
        <f t="shared" si="112"/>
        <v/>
      </c>
      <c r="L199" s="203" t="str">
        <f t="shared" si="113"/>
        <v/>
      </c>
      <c r="M199" s="193"/>
      <c r="N199" s="204" t="b">
        <f t="shared" si="114"/>
        <v>0</v>
      </c>
      <c r="O199" s="347" t="s">
        <v>360</v>
      </c>
      <c r="P199" s="351">
        <v>12</v>
      </c>
      <c r="Q199" s="348" t="str">
        <f t="shared" ca="1" si="121"/>
        <v/>
      </c>
      <c r="R199" s="204" t="str">
        <f t="shared" ca="1" si="121"/>
        <v/>
      </c>
      <c r="S199" s="204" t="str">
        <f t="shared" ca="1" si="121"/>
        <v/>
      </c>
      <c r="T199" s="352" t="str">
        <f t="shared" si="116"/>
        <v/>
      </c>
      <c r="U199" s="349" t="str">
        <f t="shared" si="124"/>
        <v/>
      </c>
      <c r="V199" s="349" t="str">
        <f t="shared" si="122"/>
        <v/>
      </c>
      <c r="W199" s="349" t="str">
        <f t="shared" si="123"/>
        <v/>
      </c>
      <c r="X199" s="353" t="str">
        <f t="shared" si="119"/>
        <v/>
      </c>
    </row>
    <row r="200" spans="2:24" s="190" customFormat="1" ht="15" customHeight="1">
      <c r="B200" s="198" t="b">
        <f>IF(Pressure_4_R3!D31="",FALSE,TRUE)</f>
        <v>0</v>
      </c>
      <c r="C200" s="199">
        <v>28</v>
      </c>
      <c r="D200" s="200" t="str">
        <f>IF($B200=FALSE,"",표준압력!G228)</f>
        <v/>
      </c>
      <c r="E200" s="200" t="str">
        <f>IF($B200=FALSE,"",표준압력!Q228)</f>
        <v/>
      </c>
      <c r="F200" s="200" t="str">
        <f>IF($B200=FALSE,"",Pressure_4_R3!Q31)</f>
        <v/>
      </c>
      <c r="G200" s="201" t="str">
        <f>IF($B200=FALSE,"",Pressure_4_R3!R31)</f>
        <v/>
      </c>
      <c r="H200" s="201" t="str">
        <f>IF($B200=FALSE,"",Pressure_4_R3!S31)</f>
        <v/>
      </c>
      <c r="I200" s="207" t="b">
        <f t="shared" si="110"/>
        <v>0</v>
      </c>
      <c r="J200" s="202" t="str">
        <f t="shared" si="111"/>
        <v/>
      </c>
      <c r="K200" s="203" t="str">
        <f t="shared" si="112"/>
        <v/>
      </c>
      <c r="L200" s="203" t="str">
        <f t="shared" si="113"/>
        <v/>
      </c>
      <c r="M200" s="193"/>
      <c r="N200" s="204" t="b">
        <f t="shared" si="114"/>
        <v>0</v>
      </c>
      <c r="O200" s="347" t="s">
        <v>360</v>
      </c>
      <c r="P200" s="351">
        <v>13</v>
      </c>
      <c r="Q200" s="348" t="str">
        <f t="shared" ca="1" si="121"/>
        <v/>
      </c>
      <c r="R200" s="204" t="str">
        <f t="shared" ca="1" si="121"/>
        <v/>
      </c>
      <c r="S200" s="204" t="str">
        <f t="shared" ca="1" si="121"/>
        <v/>
      </c>
      <c r="T200" s="352" t="str">
        <f t="shared" si="116"/>
        <v/>
      </c>
      <c r="U200" s="349" t="str">
        <f t="shared" si="124"/>
        <v/>
      </c>
      <c r="V200" s="349" t="str">
        <f t="shared" si="122"/>
        <v/>
      </c>
      <c r="W200" s="349" t="str">
        <f t="shared" si="123"/>
        <v/>
      </c>
      <c r="X200" s="353" t="str">
        <f t="shared" si="119"/>
        <v/>
      </c>
    </row>
    <row r="201" spans="2:24" s="190" customFormat="1" ht="15" customHeight="1">
      <c r="B201" s="198" t="b">
        <f>IF(Pressure_4_R3!D32="",FALSE,TRUE)</f>
        <v>0</v>
      </c>
      <c r="C201" s="199">
        <v>29</v>
      </c>
      <c r="D201" s="200" t="str">
        <f>IF($B201=FALSE,"",표준압력!G229)</f>
        <v/>
      </c>
      <c r="E201" s="200" t="str">
        <f>IF($B201=FALSE,"",표준압력!Q229)</f>
        <v/>
      </c>
      <c r="F201" s="200" t="str">
        <f>IF($B201=FALSE,"",Pressure_4_R3!Q32)</f>
        <v/>
      </c>
      <c r="G201" s="201" t="str">
        <f>IF($B201=FALSE,"",Pressure_4_R3!R32)</f>
        <v/>
      </c>
      <c r="H201" s="201" t="str">
        <f>IF($B201=FALSE,"",Pressure_4_R3!S32)</f>
        <v/>
      </c>
      <c r="I201" s="207" t="b">
        <f t="shared" si="110"/>
        <v>0</v>
      </c>
      <c r="J201" s="202" t="str">
        <f t="shared" si="111"/>
        <v/>
      </c>
      <c r="K201" s="203" t="str">
        <f t="shared" si="112"/>
        <v/>
      </c>
      <c r="L201" s="203" t="str">
        <f t="shared" si="113"/>
        <v/>
      </c>
      <c r="M201" s="193"/>
      <c r="N201" s="204" t="b">
        <f t="shared" si="114"/>
        <v>0</v>
      </c>
      <c r="O201" s="347" t="s">
        <v>360</v>
      </c>
      <c r="P201" s="351">
        <v>14</v>
      </c>
      <c r="Q201" s="348" t="str">
        <f t="shared" ca="1" si="121"/>
        <v/>
      </c>
      <c r="R201" s="204" t="str">
        <f t="shared" ca="1" si="121"/>
        <v/>
      </c>
      <c r="S201" s="204" t="str">
        <f t="shared" ca="1" si="121"/>
        <v/>
      </c>
      <c r="T201" s="352" t="str">
        <f t="shared" si="116"/>
        <v/>
      </c>
      <c r="U201" s="349" t="str">
        <f t="shared" si="124"/>
        <v/>
      </c>
      <c r="V201" s="349" t="str">
        <f t="shared" si="122"/>
        <v/>
      </c>
      <c r="W201" s="349" t="str">
        <f t="shared" si="123"/>
        <v/>
      </c>
      <c r="X201" s="353" t="str">
        <f t="shared" si="119"/>
        <v/>
      </c>
    </row>
    <row r="202" spans="2:24" s="190" customFormat="1" ht="15" customHeight="1">
      <c r="B202" s="198" t="b">
        <f>IF(Pressure_4_R3!D33="",FALSE,TRUE)</f>
        <v>0</v>
      </c>
      <c r="C202" s="199">
        <v>30</v>
      </c>
      <c r="D202" s="200" t="str">
        <f>IF($B202=FALSE,"",표준압력!G230)</f>
        <v/>
      </c>
      <c r="E202" s="200" t="str">
        <f>IF($B202=FALSE,"",표준압력!Q230)</f>
        <v/>
      </c>
      <c r="F202" s="200" t="str">
        <f>IF($B202=FALSE,"",Pressure_4_R3!Q33)</f>
        <v/>
      </c>
      <c r="G202" s="201" t="str">
        <f>IF($B202=FALSE,"",Pressure_4_R3!R33)</f>
        <v/>
      </c>
      <c r="H202" s="201" t="str">
        <f>IF($B202=FALSE,"",Pressure_4_R3!S33)</f>
        <v/>
      </c>
      <c r="I202" s="207" t="b">
        <f t="shared" si="110"/>
        <v>0</v>
      </c>
      <c r="J202" s="202" t="str">
        <f t="shared" si="111"/>
        <v/>
      </c>
      <c r="K202" s="203" t="str">
        <f t="shared" si="112"/>
        <v/>
      </c>
      <c r="L202" s="203" t="str">
        <f t="shared" si="113"/>
        <v/>
      </c>
      <c r="M202" s="193"/>
      <c r="N202" s="204" t="b">
        <f t="shared" si="114"/>
        <v>0</v>
      </c>
      <c r="O202" s="347" t="s">
        <v>360</v>
      </c>
      <c r="P202" s="351">
        <v>15</v>
      </c>
      <c r="Q202" s="348" t="str">
        <f t="shared" ca="1" si="121"/>
        <v/>
      </c>
      <c r="R202" s="204" t="str">
        <f t="shared" ca="1" si="121"/>
        <v/>
      </c>
      <c r="S202" s="204" t="str">
        <f t="shared" ca="1" si="121"/>
        <v/>
      </c>
      <c r="T202" s="352" t="str">
        <f t="shared" si="116"/>
        <v/>
      </c>
      <c r="U202" s="349" t="str">
        <f t="shared" si="124"/>
        <v/>
      </c>
      <c r="V202" s="349" t="str">
        <f t="shared" si="122"/>
        <v/>
      </c>
      <c r="W202" s="349" t="str">
        <f t="shared" si="123"/>
        <v/>
      </c>
      <c r="X202" s="353" t="str">
        <f t="shared" si="119"/>
        <v/>
      </c>
    </row>
    <row r="203" spans="2:24" ht="15" customHeight="1">
      <c r="B203" s="189"/>
      <c r="C203" s="189"/>
      <c r="D203" s="189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</row>
    <row r="204" spans="2:24" ht="15" customHeight="1">
      <c r="B204" s="195" t="s">
        <v>493</v>
      </c>
      <c r="C204" s="189"/>
      <c r="D204" s="189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U204" s="206"/>
    </row>
    <row r="205" spans="2:24" ht="15" customHeight="1">
      <c r="B205" s="705" t="s">
        <v>381</v>
      </c>
      <c r="C205" s="707" t="s">
        <v>494</v>
      </c>
      <c r="D205" s="707" t="s">
        <v>354</v>
      </c>
      <c r="E205" s="702" t="s">
        <v>445</v>
      </c>
      <c r="F205" s="702" t="s">
        <v>791</v>
      </c>
      <c r="G205" s="702" t="s">
        <v>48</v>
      </c>
      <c r="H205" s="683" t="s">
        <v>562</v>
      </c>
      <c r="I205" s="683"/>
      <c r="J205" s="683"/>
      <c r="K205" s="683"/>
      <c r="L205" s="702" t="s">
        <v>495</v>
      </c>
      <c r="M205" s="681" t="s">
        <v>564</v>
      </c>
      <c r="N205" s="689"/>
      <c r="O205" s="689"/>
      <c r="P205" s="689"/>
      <c r="Q205" s="682"/>
      <c r="R205" s="702" t="s">
        <v>447</v>
      </c>
      <c r="S205" s="719" t="s">
        <v>496</v>
      </c>
      <c r="T205" s="720"/>
      <c r="U205" s="720"/>
      <c r="V205" s="720"/>
      <c r="W205" s="721"/>
      <c r="X205" s="702" t="s">
        <v>497</v>
      </c>
    </row>
    <row r="206" spans="2:24" ht="15" customHeight="1">
      <c r="B206" s="706"/>
      <c r="C206" s="708"/>
      <c r="D206" s="708"/>
      <c r="E206" s="703"/>
      <c r="F206" s="703"/>
      <c r="G206" s="703"/>
      <c r="H206" s="254" t="s">
        <v>498</v>
      </c>
      <c r="I206" s="254" t="s">
        <v>499</v>
      </c>
      <c r="J206" s="254" t="s">
        <v>455</v>
      </c>
      <c r="K206" s="254" t="s">
        <v>500</v>
      </c>
      <c r="L206" s="703"/>
      <c r="M206" s="702" t="s">
        <v>501</v>
      </c>
      <c r="N206" s="702" t="s">
        <v>502</v>
      </c>
      <c r="O206" s="702" t="s">
        <v>452</v>
      </c>
      <c r="P206" s="702" t="s">
        <v>455</v>
      </c>
      <c r="Q206" s="702" t="s">
        <v>503</v>
      </c>
      <c r="R206" s="703"/>
      <c r="S206" s="705" t="s">
        <v>504</v>
      </c>
      <c r="T206" s="705" t="s">
        <v>393</v>
      </c>
      <c r="U206" s="705" t="s">
        <v>505</v>
      </c>
      <c r="V206" s="705" t="s">
        <v>566</v>
      </c>
      <c r="W206" s="705" t="s">
        <v>506</v>
      </c>
      <c r="X206" s="706"/>
    </row>
    <row r="207" spans="2:24" ht="15" customHeight="1">
      <c r="B207" s="706"/>
      <c r="C207" s="709"/>
      <c r="D207" s="709"/>
      <c r="E207" s="704"/>
      <c r="F207" s="704"/>
      <c r="G207" s="704"/>
      <c r="H207" s="254" t="s">
        <v>507</v>
      </c>
      <c r="I207" s="254" t="s">
        <v>461</v>
      </c>
      <c r="J207" s="254" t="s">
        <v>508</v>
      </c>
      <c r="K207" s="254" t="s">
        <v>509</v>
      </c>
      <c r="L207" s="704"/>
      <c r="M207" s="704"/>
      <c r="N207" s="704"/>
      <c r="O207" s="704"/>
      <c r="P207" s="704"/>
      <c r="Q207" s="704"/>
      <c r="R207" s="704"/>
      <c r="S207" s="713"/>
      <c r="T207" s="713"/>
      <c r="U207" s="713"/>
      <c r="V207" s="713"/>
      <c r="W207" s="713"/>
      <c r="X207" s="706"/>
    </row>
    <row r="208" spans="2:24" ht="15" customHeight="1">
      <c r="B208" s="706"/>
      <c r="C208" s="256">
        <f ca="1">D172</f>
        <v>0</v>
      </c>
      <c r="D208" s="256">
        <f ca="1">E172</f>
        <v>0</v>
      </c>
      <c r="E208" s="257">
        <f t="shared" ref="E208:S208" ca="1" si="125">D208</f>
        <v>0</v>
      </c>
      <c r="F208" s="386">
        <f ca="1">E208</f>
        <v>0</v>
      </c>
      <c r="G208" s="386">
        <f ca="1">F208</f>
        <v>0</v>
      </c>
      <c r="H208" s="257">
        <f t="shared" ca="1" si="125"/>
        <v>0</v>
      </c>
      <c r="I208" s="257">
        <f t="shared" ca="1" si="125"/>
        <v>0</v>
      </c>
      <c r="J208" s="257">
        <f t="shared" ca="1" si="125"/>
        <v>0</v>
      </c>
      <c r="K208" s="257">
        <f t="shared" ca="1" si="125"/>
        <v>0</v>
      </c>
      <c r="L208" s="257">
        <f t="shared" ca="1" si="125"/>
        <v>0</v>
      </c>
      <c r="M208" s="257">
        <f t="shared" ca="1" si="125"/>
        <v>0</v>
      </c>
      <c r="N208" s="257">
        <f t="shared" ca="1" si="125"/>
        <v>0</v>
      </c>
      <c r="O208" s="257">
        <f t="shared" ca="1" si="125"/>
        <v>0</v>
      </c>
      <c r="P208" s="257">
        <f t="shared" ca="1" si="125"/>
        <v>0</v>
      </c>
      <c r="Q208" s="257">
        <f t="shared" ca="1" si="125"/>
        <v>0</v>
      </c>
      <c r="R208" s="257">
        <f t="shared" ca="1" si="125"/>
        <v>0</v>
      </c>
      <c r="S208" s="257">
        <f t="shared" ca="1" si="125"/>
        <v>0</v>
      </c>
      <c r="T208" s="257">
        <f ca="1">W208</f>
        <v>0</v>
      </c>
      <c r="U208" s="257">
        <f ca="1">T208</f>
        <v>0</v>
      </c>
      <c r="V208" s="278"/>
      <c r="W208" s="257">
        <f ca="1">S208</f>
        <v>0</v>
      </c>
      <c r="X208" s="713"/>
    </row>
    <row r="209" spans="2:24" ht="15" customHeight="1">
      <c r="B209" s="207">
        <f t="shared" ref="B209:B223" si="126">C173</f>
        <v>1</v>
      </c>
      <c r="C209" s="207" t="str">
        <f t="shared" ref="C209:D223" si="127">IF($N173=FALSE,"",D173)</f>
        <v/>
      </c>
      <c r="D209" s="204" t="str">
        <f t="shared" si="127"/>
        <v/>
      </c>
      <c r="E209" s="204" t="str">
        <f>IF($N173=FALSE,"",표준압력!Z201)</f>
        <v/>
      </c>
      <c r="F209" s="204" t="str">
        <f>IF($N173=FALSE,"",표준압력!U234)</f>
        <v/>
      </c>
      <c r="G209" s="204" t="str">
        <f>IF($N173=FALSE,"",Pressure_4_R3!L4*L$167)</f>
        <v/>
      </c>
      <c r="H209" s="345" t="str">
        <f t="shared" ref="H209:H223" si="128">IF($N173=FALSE,"",ROUND(AVERAGE(T173,T188),M$228))</f>
        <v/>
      </c>
      <c r="I209" s="204" t="str">
        <f t="shared" ref="I209:I223" si="129">IF($N173=FALSE,"",ROUND(D209,M$228)-H209)</f>
        <v/>
      </c>
      <c r="J209" s="345" t="str">
        <f t="shared" ref="J209:J223" si="130">IF($N173=FALSE,"",((Q188-Q173)+(R188-R173)+(S188-S173))/3)</f>
        <v/>
      </c>
      <c r="K209" s="345" t="str">
        <f t="shared" ref="K209:K223" si="131">IF($N173=FALSE,"",MAX(X173,X188))</f>
        <v/>
      </c>
      <c r="L209" s="204" t="str">
        <f>IF($N173=FALSE,"",SQRT(SUMSQ(E209/2,F209)))</f>
        <v/>
      </c>
      <c r="M209" s="204" t="str">
        <f t="shared" ref="M209:M223" si="132">IF($N173=FALSE,"",G209/2/SQRT(3))</f>
        <v/>
      </c>
      <c r="N209" s="345" t="str">
        <f t="shared" ref="N209:N223" si="133">IF($N173=FALSE,"",MAX(ABS(Q$188-Q$173),ABS(R$188-R$173),ABS(S$188-S$173))/2/SQRT(3))</f>
        <v/>
      </c>
      <c r="O209" s="203" t="str">
        <f t="shared" ref="O209:O223" si="134">IF($N173=FALSE,"",IF(K209=0,MAX(K$209:K$223),K209)/2/SQRT(3))</f>
        <v/>
      </c>
      <c r="P209" s="204" t="str">
        <f t="shared" ref="P209:P223" si="135">IF($N173=FALSE,"",J209/2/SQRT(3))</f>
        <v/>
      </c>
      <c r="Q209" s="204" t="str">
        <f t="shared" ref="Q209:Q223" si="136">IF($N173=FALSE,"",SQRT(SUMSQ(M209:P209)))</f>
        <v/>
      </c>
      <c r="R209" s="204" t="str">
        <f t="shared" ref="R209:R223" si="137">IF($N173=FALSE,"",SQRT(SUMSQ(L209,Q209)))</f>
        <v/>
      </c>
      <c r="S209" s="204" t="str">
        <f t="shared" ref="S209:S223" si="138">IF($N173=FALSE,"",R209*2)</f>
        <v/>
      </c>
      <c r="T209" s="192" t="str">
        <f>IF($N173=FALSE,"",Pressure_4_R3!G4*C209)</f>
        <v/>
      </c>
      <c r="U209" s="192" t="str">
        <f t="shared" ref="U209:U223" si="139">IF($N173=FALSE,"",MAX(S209:T209))</f>
        <v/>
      </c>
      <c r="V209" s="192" t="str">
        <f t="shared" ref="V209:V223" si="140">IF($N173=FALSE,"",IF(((U209-ROUND(U209,M$228))/U209*100)&gt;=5,TRUE,FALSE))</f>
        <v/>
      </c>
      <c r="W209" s="192" t="str">
        <f t="shared" ref="W209:W223" si="141">IF($N173=FALSE,"",IF(ROUND(U209,M$228)=0,ROUNDUP(U209,M$228),IF(V209=TRUE,ROUNDUP(U209,M$228),ROUND(U209,M$228))))</f>
        <v/>
      </c>
      <c r="X209" s="215" t="str">
        <f t="shared" ref="X209:X223" si="142">IF($N173=FALSE,"",IF(S209=U209,0,1))</f>
        <v/>
      </c>
    </row>
    <row r="210" spans="2:24" ht="15" customHeight="1">
      <c r="B210" s="207">
        <f t="shared" si="126"/>
        <v>2</v>
      </c>
      <c r="C210" s="207" t="str">
        <f t="shared" si="127"/>
        <v/>
      </c>
      <c r="D210" s="204" t="str">
        <f t="shared" si="127"/>
        <v/>
      </c>
      <c r="E210" s="204" t="str">
        <f>IF($N174=FALSE,"",표준압력!Z202)</f>
        <v/>
      </c>
      <c r="F210" s="204" t="str">
        <f>IF($N174=FALSE,"",표준압력!U235)</f>
        <v/>
      </c>
      <c r="G210" s="204" t="str">
        <f>IF($N174=FALSE,"",Pressure_4_R3!L5*L$167)</f>
        <v/>
      </c>
      <c r="H210" s="345" t="str">
        <f t="shared" si="128"/>
        <v/>
      </c>
      <c r="I210" s="204" t="str">
        <f t="shared" si="129"/>
        <v/>
      </c>
      <c r="J210" s="345" t="str">
        <f t="shared" si="130"/>
        <v/>
      </c>
      <c r="K210" s="345" t="str">
        <f t="shared" si="131"/>
        <v/>
      </c>
      <c r="L210" s="204" t="str">
        <f t="shared" ref="L210:L223" si="143">IF($N174=FALSE,"",SQRT(SUMSQ(E210/2,F210)))</f>
        <v/>
      </c>
      <c r="M210" s="204" t="str">
        <f t="shared" si="132"/>
        <v/>
      </c>
      <c r="N210" s="345" t="str">
        <f t="shared" si="133"/>
        <v/>
      </c>
      <c r="O210" s="203" t="str">
        <f t="shared" si="134"/>
        <v/>
      </c>
      <c r="P210" s="204" t="str">
        <f t="shared" si="135"/>
        <v/>
      </c>
      <c r="Q210" s="204" t="str">
        <f t="shared" si="136"/>
        <v/>
      </c>
      <c r="R210" s="204" t="str">
        <f t="shared" si="137"/>
        <v/>
      </c>
      <c r="S210" s="204" t="str">
        <f t="shared" si="138"/>
        <v/>
      </c>
      <c r="T210" s="192" t="str">
        <f>IF($N174=FALSE,"",Pressure_4_R3!G5*C210)</f>
        <v/>
      </c>
      <c r="U210" s="192" t="str">
        <f t="shared" si="139"/>
        <v/>
      </c>
      <c r="V210" s="192" t="str">
        <f t="shared" si="140"/>
        <v/>
      </c>
      <c r="W210" s="192" t="str">
        <f t="shared" si="141"/>
        <v/>
      </c>
      <c r="X210" s="215" t="str">
        <f t="shared" si="142"/>
        <v/>
      </c>
    </row>
    <row r="211" spans="2:24" ht="15" customHeight="1">
      <c r="B211" s="207">
        <f t="shared" si="126"/>
        <v>3</v>
      </c>
      <c r="C211" s="207" t="str">
        <f t="shared" si="127"/>
        <v/>
      </c>
      <c r="D211" s="204" t="str">
        <f t="shared" si="127"/>
        <v/>
      </c>
      <c r="E211" s="204" t="str">
        <f>IF($N175=FALSE,"",표준압력!Z203)</f>
        <v/>
      </c>
      <c r="F211" s="204" t="str">
        <f>IF($N175=FALSE,"",표준압력!U236)</f>
        <v/>
      </c>
      <c r="G211" s="204" t="str">
        <f>IF($N175=FALSE,"",Pressure_4_R3!L6*L$167)</f>
        <v/>
      </c>
      <c r="H211" s="345" t="str">
        <f t="shared" si="128"/>
        <v/>
      </c>
      <c r="I211" s="204" t="str">
        <f t="shared" si="129"/>
        <v/>
      </c>
      <c r="J211" s="345" t="str">
        <f t="shared" si="130"/>
        <v/>
      </c>
      <c r="K211" s="345" t="str">
        <f t="shared" si="131"/>
        <v/>
      </c>
      <c r="L211" s="204" t="str">
        <f t="shared" si="143"/>
        <v/>
      </c>
      <c r="M211" s="204" t="str">
        <f t="shared" si="132"/>
        <v/>
      </c>
      <c r="N211" s="345" t="str">
        <f t="shared" si="133"/>
        <v/>
      </c>
      <c r="O211" s="203" t="str">
        <f t="shared" si="134"/>
        <v/>
      </c>
      <c r="P211" s="204" t="str">
        <f t="shared" si="135"/>
        <v/>
      </c>
      <c r="Q211" s="204" t="str">
        <f t="shared" si="136"/>
        <v/>
      </c>
      <c r="R211" s="204" t="str">
        <f t="shared" si="137"/>
        <v/>
      </c>
      <c r="S211" s="204" t="str">
        <f t="shared" si="138"/>
        <v/>
      </c>
      <c r="T211" s="192" t="str">
        <f>IF($N175=FALSE,"",Pressure_4_R3!G6*C211)</f>
        <v/>
      </c>
      <c r="U211" s="192" t="str">
        <f t="shared" si="139"/>
        <v/>
      </c>
      <c r="V211" s="192" t="str">
        <f t="shared" si="140"/>
        <v/>
      </c>
      <c r="W211" s="192" t="str">
        <f t="shared" si="141"/>
        <v/>
      </c>
      <c r="X211" s="215" t="str">
        <f t="shared" si="142"/>
        <v/>
      </c>
    </row>
    <row r="212" spans="2:24" ht="15" customHeight="1">
      <c r="B212" s="207">
        <f t="shared" si="126"/>
        <v>4</v>
      </c>
      <c r="C212" s="207" t="str">
        <f t="shared" si="127"/>
        <v/>
      </c>
      <c r="D212" s="204" t="str">
        <f t="shared" si="127"/>
        <v/>
      </c>
      <c r="E212" s="204" t="str">
        <f>IF($N176=FALSE,"",표준압력!Z204)</f>
        <v/>
      </c>
      <c r="F212" s="204" t="str">
        <f>IF($N176=FALSE,"",표준압력!U237)</f>
        <v/>
      </c>
      <c r="G212" s="204" t="str">
        <f>IF($N176=FALSE,"",Pressure_4_R3!L7*L$167)</f>
        <v/>
      </c>
      <c r="H212" s="345" t="str">
        <f t="shared" si="128"/>
        <v/>
      </c>
      <c r="I212" s="204" t="str">
        <f t="shared" si="129"/>
        <v/>
      </c>
      <c r="J212" s="345" t="str">
        <f t="shared" si="130"/>
        <v/>
      </c>
      <c r="K212" s="345" t="str">
        <f t="shared" si="131"/>
        <v/>
      </c>
      <c r="L212" s="204" t="str">
        <f t="shared" si="143"/>
        <v/>
      </c>
      <c r="M212" s="204" t="str">
        <f t="shared" si="132"/>
        <v/>
      </c>
      <c r="N212" s="345" t="str">
        <f t="shared" si="133"/>
        <v/>
      </c>
      <c r="O212" s="203" t="str">
        <f t="shared" si="134"/>
        <v/>
      </c>
      <c r="P212" s="204" t="str">
        <f t="shared" si="135"/>
        <v/>
      </c>
      <c r="Q212" s="204" t="str">
        <f t="shared" si="136"/>
        <v/>
      </c>
      <c r="R212" s="204" t="str">
        <f t="shared" si="137"/>
        <v/>
      </c>
      <c r="S212" s="204" t="str">
        <f t="shared" si="138"/>
        <v/>
      </c>
      <c r="T212" s="192" t="str">
        <f>IF($N176=FALSE,"",Pressure_4_R3!G7*C212)</f>
        <v/>
      </c>
      <c r="U212" s="192" t="str">
        <f t="shared" si="139"/>
        <v/>
      </c>
      <c r="V212" s="192" t="str">
        <f t="shared" si="140"/>
        <v/>
      </c>
      <c r="W212" s="192" t="str">
        <f t="shared" si="141"/>
        <v/>
      </c>
      <c r="X212" s="215" t="str">
        <f t="shared" si="142"/>
        <v/>
      </c>
    </row>
    <row r="213" spans="2:24" ht="15" customHeight="1">
      <c r="B213" s="207">
        <f t="shared" si="126"/>
        <v>5</v>
      </c>
      <c r="C213" s="207" t="str">
        <f t="shared" si="127"/>
        <v/>
      </c>
      <c r="D213" s="204" t="str">
        <f t="shared" si="127"/>
        <v/>
      </c>
      <c r="E213" s="204" t="str">
        <f>IF($N177=FALSE,"",표준압력!Z205)</f>
        <v/>
      </c>
      <c r="F213" s="204" t="str">
        <f>IF($N177=FALSE,"",표준압력!U238)</f>
        <v/>
      </c>
      <c r="G213" s="204" t="str">
        <f>IF($N177=FALSE,"",Pressure_4_R3!L8*L$167)</f>
        <v/>
      </c>
      <c r="H213" s="345" t="str">
        <f t="shared" si="128"/>
        <v/>
      </c>
      <c r="I213" s="204" t="str">
        <f t="shared" si="129"/>
        <v/>
      </c>
      <c r="J213" s="345" t="str">
        <f t="shared" si="130"/>
        <v/>
      </c>
      <c r="K213" s="345" t="str">
        <f t="shared" si="131"/>
        <v/>
      </c>
      <c r="L213" s="204" t="str">
        <f t="shared" si="143"/>
        <v/>
      </c>
      <c r="M213" s="204" t="str">
        <f t="shared" si="132"/>
        <v/>
      </c>
      <c r="N213" s="345" t="str">
        <f t="shared" si="133"/>
        <v/>
      </c>
      <c r="O213" s="203" t="str">
        <f t="shared" si="134"/>
        <v/>
      </c>
      <c r="P213" s="204" t="str">
        <f t="shared" si="135"/>
        <v/>
      </c>
      <c r="Q213" s="204" t="str">
        <f t="shared" si="136"/>
        <v/>
      </c>
      <c r="R213" s="204" t="str">
        <f t="shared" si="137"/>
        <v/>
      </c>
      <c r="S213" s="204" t="str">
        <f t="shared" si="138"/>
        <v/>
      </c>
      <c r="T213" s="192" t="str">
        <f>IF($N177=FALSE,"",Pressure_4_R3!G8*C213)</f>
        <v/>
      </c>
      <c r="U213" s="192" t="str">
        <f t="shared" si="139"/>
        <v/>
      </c>
      <c r="V213" s="192" t="str">
        <f t="shared" si="140"/>
        <v/>
      </c>
      <c r="W213" s="192" t="str">
        <f t="shared" si="141"/>
        <v/>
      </c>
      <c r="X213" s="215" t="str">
        <f t="shared" si="142"/>
        <v/>
      </c>
    </row>
    <row r="214" spans="2:24" ht="15" customHeight="1">
      <c r="B214" s="207">
        <f t="shared" si="126"/>
        <v>6</v>
      </c>
      <c r="C214" s="207" t="str">
        <f t="shared" si="127"/>
        <v/>
      </c>
      <c r="D214" s="204" t="str">
        <f t="shared" si="127"/>
        <v/>
      </c>
      <c r="E214" s="204" t="str">
        <f>IF($N178=FALSE,"",표준압력!Z206)</f>
        <v/>
      </c>
      <c r="F214" s="204" t="str">
        <f>IF($N178=FALSE,"",표준압력!U239)</f>
        <v/>
      </c>
      <c r="G214" s="204" t="str">
        <f>IF($N178=FALSE,"",Pressure_4_R3!L9*L$167)</f>
        <v/>
      </c>
      <c r="H214" s="345" t="str">
        <f t="shared" si="128"/>
        <v/>
      </c>
      <c r="I214" s="204" t="str">
        <f t="shared" si="129"/>
        <v/>
      </c>
      <c r="J214" s="345" t="str">
        <f t="shared" si="130"/>
        <v/>
      </c>
      <c r="K214" s="345" t="str">
        <f t="shared" si="131"/>
        <v/>
      </c>
      <c r="L214" s="204" t="str">
        <f t="shared" si="143"/>
        <v/>
      </c>
      <c r="M214" s="204" t="str">
        <f t="shared" si="132"/>
        <v/>
      </c>
      <c r="N214" s="345" t="str">
        <f t="shared" si="133"/>
        <v/>
      </c>
      <c r="O214" s="203" t="str">
        <f t="shared" si="134"/>
        <v/>
      </c>
      <c r="P214" s="204" t="str">
        <f t="shared" si="135"/>
        <v/>
      </c>
      <c r="Q214" s="204" t="str">
        <f t="shared" si="136"/>
        <v/>
      </c>
      <c r="R214" s="204" t="str">
        <f t="shared" si="137"/>
        <v/>
      </c>
      <c r="S214" s="204" t="str">
        <f t="shared" si="138"/>
        <v/>
      </c>
      <c r="T214" s="192" t="str">
        <f>IF($N178=FALSE,"",Pressure_4_R3!G9*C214)</f>
        <v/>
      </c>
      <c r="U214" s="192" t="str">
        <f t="shared" si="139"/>
        <v/>
      </c>
      <c r="V214" s="192" t="str">
        <f t="shared" si="140"/>
        <v/>
      </c>
      <c r="W214" s="192" t="str">
        <f t="shared" si="141"/>
        <v/>
      </c>
      <c r="X214" s="215" t="str">
        <f t="shared" si="142"/>
        <v/>
      </c>
    </row>
    <row r="215" spans="2:24" ht="15" customHeight="1">
      <c r="B215" s="207">
        <f t="shared" si="126"/>
        <v>7</v>
      </c>
      <c r="C215" s="207" t="str">
        <f t="shared" si="127"/>
        <v/>
      </c>
      <c r="D215" s="204" t="str">
        <f t="shared" si="127"/>
        <v/>
      </c>
      <c r="E215" s="204" t="str">
        <f>IF($N179=FALSE,"",표준압력!Z207)</f>
        <v/>
      </c>
      <c r="F215" s="204" t="str">
        <f>IF($N179=FALSE,"",표준압력!U240)</f>
        <v/>
      </c>
      <c r="G215" s="204" t="str">
        <f>IF($N179=FALSE,"",Pressure_4_R3!L10*L$167)</f>
        <v/>
      </c>
      <c r="H215" s="345" t="str">
        <f t="shared" si="128"/>
        <v/>
      </c>
      <c r="I215" s="204" t="str">
        <f t="shared" si="129"/>
        <v/>
      </c>
      <c r="J215" s="345" t="str">
        <f t="shared" si="130"/>
        <v/>
      </c>
      <c r="K215" s="345" t="str">
        <f t="shared" si="131"/>
        <v/>
      </c>
      <c r="L215" s="204" t="str">
        <f t="shared" si="143"/>
        <v/>
      </c>
      <c r="M215" s="204" t="str">
        <f t="shared" si="132"/>
        <v/>
      </c>
      <c r="N215" s="345" t="str">
        <f t="shared" si="133"/>
        <v/>
      </c>
      <c r="O215" s="203" t="str">
        <f t="shared" si="134"/>
        <v/>
      </c>
      <c r="P215" s="204" t="str">
        <f t="shared" si="135"/>
        <v/>
      </c>
      <c r="Q215" s="204" t="str">
        <f t="shared" si="136"/>
        <v/>
      </c>
      <c r="R215" s="204" t="str">
        <f t="shared" si="137"/>
        <v/>
      </c>
      <c r="S215" s="204" t="str">
        <f t="shared" si="138"/>
        <v/>
      </c>
      <c r="T215" s="192" t="str">
        <f>IF($N179=FALSE,"",Pressure_4_R3!G10*C215)</f>
        <v/>
      </c>
      <c r="U215" s="192" t="str">
        <f t="shared" si="139"/>
        <v/>
      </c>
      <c r="V215" s="192" t="str">
        <f t="shared" si="140"/>
        <v/>
      </c>
      <c r="W215" s="192" t="str">
        <f t="shared" si="141"/>
        <v/>
      </c>
      <c r="X215" s="215" t="str">
        <f t="shared" si="142"/>
        <v/>
      </c>
    </row>
    <row r="216" spans="2:24" ht="15" customHeight="1">
      <c r="B216" s="207">
        <f t="shared" si="126"/>
        <v>8</v>
      </c>
      <c r="C216" s="207" t="str">
        <f t="shared" si="127"/>
        <v/>
      </c>
      <c r="D216" s="204" t="str">
        <f t="shared" si="127"/>
        <v/>
      </c>
      <c r="E216" s="204" t="str">
        <f>IF($N180=FALSE,"",표준압력!Z208)</f>
        <v/>
      </c>
      <c r="F216" s="204" t="str">
        <f>IF($N180=FALSE,"",표준압력!U241)</f>
        <v/>
      </c>
      <c r="G216" s="204" t="str">
        <f>IF($N180=FALSE,"",Pressure_4_R3!L11*L$167)</f>
        <v/>
      </c>
      <c r="H216" s="345" t="str">
        <f t="shared" si="128"/>
        <v/>
      </c>
      <c r="I216" s="204" t="str">
        <f t="shared" si="129"/>
        <v/>
      </c>
      <c r="J216" s="345" t="str">
        <f t="shared" si="130"/>
        <v/>
      </c>
      <c r="K216" s="345" t="str">
        <f t="shared" si="131"/>
        <v/>
      </c>
      <c r="L216" s="204" t="str">
        <f t="shared" si="143"/>
        <v/>
      </c>
      <c r="M216" s="204" t="str">
        <f t="shared" si="132"/>
        <v/>
      </c>
      <c r="N216" s="345" t="str">
        <f t="shared" si="133"/>
        <v/>
      </c>
      <c r="O216" s="203" t="str">
        <f t="shared" si="134"/>
        <v/>
      </c>
      <c r="P216" s="204" t="str">
        <f t="shared" si="135"/>
        <v/>
      </c>
      <c r="Q216" s="204" t="str">
        <f t="shared" si="136"/>
        <v/>
      </c>
      <c r="R216" s="204" t="str">
        <f t="shared" si="137"/>
        <v/>
      </c>
      <c r="S216" s="204" t="str">
        <f t="shared" si="138"/>
        <v/>
      </c>
      <c r="T216" s="192" t="str">
        <f>IF($N180=FALSE,"",Pressure_4_R3!G11*C216)</f>
        <v/>
      </c>
      <c r="U216" s="192" t="str">
        <f t="shared" si="139"/>
        <v/>
      </c>
      <c r="V216" s="192" t="str">
        <f t="shared" si="140"/>
        <v/>
      </c>
      <c r="W216" s="192" t="str">
        <f t="shared" si="141"/>
        <v/>
      </c>
      <c r="X216" s="215" t="str">
        <f t="shared" si="142"/>
        <v/>
      </c>
    </row>
    <row r="217" spans="2:24" ht="15" customHeight="1">
      <c r="B217" s="207">
        <f t="shared" si="126"/>
        <v>9</v>
      </c>
      <c r="C217" s="207" t="str">
        <f t="shared" si="127"/>
        <v/>
      </c>
      <c r="D217" s="204" t="str">
        <f t="shared" si="127"/>
        <v/>
      </c>
      <c r="E217" s="204" t="str">
        <f>IF($N181=FALSE,"",표준압력!Z209)</f>
        <v/>
      </c>
      <c r="F217" s="204" t="str">
        <f>IF($N181=FALSE,"",표준압력!U242)</f>
        <v/>
      </c>
      <c r="G217" s="204" t="str">
        <f>IF($N181=FALSE,"",Pressure_4_R3!L12*L$167)</f>
        <v/>
      </c>
      <c r="H217" s="345" t="str">
        <f t="shared" si="128"/>
        <v/>
      </c>
      <c r="I217" s="204" t="str">
        <f t="shared" si="129"/>
        <v/>
      </c>
      <c r="J217" s="345" t="str">
        <f t="shared" si="130"/>
        <v/>
      </c>
      <c r="K217" s="345" t="str">
        <f t="shared" si="131"/>
        <v/>
      </c>
      <c r="L217" s="204" t="str">
        <f t="shared" si="143"/>
        <v/>
      </c>
      <c r="M217" s="204" t="str">
        <f t="shared" si="132"/>
        <v/>
      </c>
      <c r="N217" s="345" t="str">
        <f t="shared" si="133"/>
        <v/>
      </c>
      <c r="O217" s="203" t="str">
        <f t="shared" si="134"/>
        <v/>
      </c>
      <c r="P217" s="204" t="str">
        <f t="shared" si="135"/>
        <v/>
      </c>
      <c r="Q217" s="204" t="str">
        <f t="shared" si="136"/>
        <v/>
      </c>
      <c r="R217" s="204" t="str">
        <f t="shared" si="137"/>
        <v/>
      </c>
      <c r="S217" s="204" t="str">
        <f t="shared" si="138"/>
        <v/>
      </c>
      <c r="T217" s="192" t="str">
        <f>IF($N181=FALSE,"",Pressure_4_R3!G12*C217)</f>
        <v/>
      </c>
      <c r="U217" s="192" t="str">
        <f t="shared" si="139"/>
        <v/>
      </c>
      <c r="V217" s="192" t="str">
        <f t="shared" si="140"/>
        <v/>
      </c>
      <c r="W217" s="192" t="str">
        <f t="shared" si="141"/>
        <v/>
      </c>
      <c r="X217" s="215" t="str">
        <f t="shared" si="142"/>
        <v/>
      </c>
    </row>
    <row r="218" spans="2:24" ht="15" customHeight="1">
      <c r="B218" s="207">
        <f t="shared" si="126"/>
        <v>10</v>
      </c>
      <c r="C218" s="207" t="str">
        <f t="shared" si="127"/>
        <v/>
      </c>
      <c r="D218" s="204" t="str">
        <f t="shared" si="127"/>
        <v/>
      </c>
      <c r="E218" s="204" t="str">
        <f>IF($N182=FALSE,"",표준압력!Z210)</f>
        <v/>
      </c>
      <c r="F218" s="204" t="str">
        <f>IF($N182=FALSE,"",표준압력!U243)</f>
        <v/>
      </c>
      <c r="G218" s="204" t="str">
        <f>IF($N182=FALSE,"",Pressure_4_R3!L13*L$167)</f>
        <v/>
      </c>
      <c r="H218" s="345" t="str">
        <f t="shared" si="128"/>
        <v/>
      </c>
      <c r="I218" s="204" t="str">
        <f t="shared" si="129"/>
        <v/>
      </c>
      <c r="J218" s="345" t="str">
        <f t="shared" si="130"/>
        <v/>
      </c>
      <c r="K218" s="345" t="str">
        <f t="shared" si="131"/>
        <v/>
      </c>
      <c r="L218" s="204" t="str">
        <f t="shared" si="143"/>
        <v/>
      </c>
      <c r="M218" s="204" t="str">
        <f t="shared" si="132"/>
        <v/>
      </c>
      <c r="N218" s="345" t="str">
        <f t="shared" si="133"/>
        <v/>
      </c>
      <c r="O218" s="203" t="str">
        <f t="shared" si="134"/>
        <v/>
      </c>
      <c r="P218" s="204" t="str">
        <f t="shared" si="135"/>
        <v/>
      </c>
      <c r="Q218" s="204" t="str">
        <f t="shared" si="136"/>
        <v/>
      </c>
      <c r="R218" s="204" t="str">
        <f t="shared" si="137"/>
        <v/>
      </c>
      <c r="S218" s="204" t="str">
        <f t="shared" si="138"/>
        <v/>
      </c>
      <c r="T218" s="192" t="str">
        <f>IF($N182=FALSE,"",Pressure_4_R3!G13*C218)</f>
        <v/>
      </c>
      <c r="U218" s="192" t="str">
        <f t="shared" si="139"/>
        <v/>
      </c>
      <c r="V218" s="192" t="str">
        <f t="shared" si="140"/>
        <v/>
      </c>
      <c r="W218" s="192" t="str">
        <f t="shared" si="141"/>
        <v/>
      </c>
      <c r="X218" s="215" t="str">
        <f t="shared" si="142"/>
        <v/>
      </c>
    </row>
    <row r="219" spans="2:24" ht="15" customHeight="1">
      <c r="B219" s="207">
        <f t="shared" si="126"/>
        <v>11</v>
      </c>
      <c r="C219" s="207" t="str">
        <f t="shared" si="127"/>
        <v/>
      </c>
      <c r="D219" s="204" t="str">
        <f t="shared" si="127"/>
        <v/>
      </c>
      <c r="E219" s="204" t="str">
        <f>IF($N183=FALSE,"",표준압력!Z211)</f>
        <v/>
      </c>
      <c r="F219" s="204" t="str">
        <f>IF($N183=FALSE,"",표준압력!U244)</f>
        <v/>
      </c>
      <c r="G219" s="204" t="str">
        <f>IF($N183=FALSE,"",Pressure_4_R3!L14*L$167)</f>
        <v/>
      </c>
      <c r="H219" s="345" t="str">
        <f t="shared" si="128"/>
        <v/>
      </c>
      <c r="I219" s="204" t="str">
        <f t="shared" si="129"/>
        <v/>
      </c>
      <c r="J219" s="345" t="str">
        <f t="shared" si="130"/>
        <v/>
      </c>
      <c r="K219" s="345" t="str">
        <f t="shared" si="131"/>
        <v/>
      </c>
      <c r="L219" s="204" t="str">
        <f t="shared" si="143"/>
        <v/>
      </c>
      <c r="M219" s="204" t="str">
        <f t="shared" si="132"/>
        <v/>
      </c>
      <c r="N219" s="345" t="str">
        <f t="shared" si="133"/>
        <v/>
      </c>
      <c r="O219" s="203" t="str">
        <f t="shared" si="134"/>
        <v/>
      </c>
      <c r="P219" s="204" t="str">
        <f t="shared" si="135"/>
        <v/>
      </c>
      <c r="Q219" s="204" t="str">
        <f t="shared" si="136"/>
        <v/>
      </c>
      <c r="R219" s="204" t="str">
        <f t="shared" si="137"/>
        <v/>
      </c>
      <c r="S219" s="204" t="str">
        <f t="shared" si="138"/>
        <v/>
      </c>
      <c r="T219" s="192" t="str">
        <f>IF($N183=FALSE,"",Pressure_4_R3!G14*C219)</f>
        <v/>
      </c>
      <c r="U219" s="192" t="str">
        <f t="shared" si="139"/>
        <v/>
      </c>
      <c r="V219" s="192" t="str">
        <f t="shared" si="140"/>
        <v/>
      </c>
      <c r="W219" s="192" t="str">
        <f t="shared" si="141"/>
        <v/>
      </c>
      <c r="X219" s="215" t="str">
        <f t="shared" si="142"/>
        <v/>
      </c>
    </row>
    <row r="220" spans="2:24" ht="15" customHeight="1">
      <c r="B220" s="207">
        <f t="shared" si="126"/>
        <v>12</v>
      </c>
      <c r="C220" s="207" t="str">
        <f t="shared" si="127"/>
        <v/>
      </c>
      <c r="D220" s="204" t="str">
        <f t="shared" si="127"/>
        <v/>
      </c>
      <c r="E220" s="204" t="str">
        <f>IF($N184=FALSE,"",표준압력!Z212)</f>
        <v/>
      </c>
      <c r="F220" s="204" t="str">
        <f>IF($N184=FALSE,"",표준압력!U245)</f>
        <v/>
      </c>
      <c r="G220" s="204" t="str">
        <f>IF($N184=FALSE,"",Pressure_4_R3!L15*L$167)</f>
        <v/>
      </c>
      <c r="H220" s="345" t="str">
        <f t="shared" si="128"/>
        <v/>
      </c>
      <c r="I220" s="204" t="str">
        <f t="shared" si="129"/>
        <v/>
      </c>
      <c r="J220" s="345" t="str">
        <f t="shared" si="130"/>
        <v/>
      </c>
      <c r="K220" s="345" t="str">
        <f t="shared" si="131"/>
        <v/>
      </c>
      <c r="L220" s="204" t="str">
        <f t="shared" si="143"/>
        <v/>
      </c>
      <c r="M220" s="204" t="str">
        <f t="shared" si="132"/>
        <v/>
      </c>
      <c r="N220" s="345" t="str">
        <f t="shared" si="133"/>
        <v/>
      </c>
      <c r="O220" s="203" t="str">
        <f t="shared" si="134"/>
        <v/>
      </c>
      <c r="P220" s="204" t="str">
        <f t="shared" si="135"/>
        <v/>
      </c>
      <c r="Q220" s="204" t="str">
        <f t="shared" si="136"/>
        <v/>
      </c>
      <c r="R220" s="204" t="str">
        <f t="shared" si="137"/>
        <v/>
      </c>
      <c r="S220" s="204" t="str">
        <f t="shared" si="138"/>
        <v/>
      </c>
      <c r="T220" s="192" t="str">
        <f>IF($N184=FALSE,"",Pressure_4_R3!G15*C220)</f>
        <v/>
      </c>
      <c r="U220" s="192" t="str">
        <f t="shared" si="139"/>
        <v/>
      </c>
      <c r="V220" s="192" t="str">
        <f t="shared" si="140"/>
        <v/>
      </c>
      <c r="W220" s="192" t="str">
        <f t="shared" si="141"/>
        <v/>
      </c>
      <c r="X220" s="215" t="str">
        <f t="shared" si="142"/>
        <v/>
      </c>
    </row>
    <row r="221" spans="2:24" ht="15" customHeight="1">
      <c r="B221" s="207">
        <f t="shared" si="126"/>
        <v>13</v>
      </c>
      <c r="C221" s="207" t="str">
        <f t="shared" si="127"/>
        <v/>
      </c>
      <c r="D221" s="204" t="str">
        <f t="shared" si="127"/>
        <v/>
      </c>
      <c r="E221" s="204" t="str">
        <f>IF($N185=FALSE,"",표준압력!Z213)</f>
        <v/>
      </c>
      <c r="F221" s="204" t="str">
        <f>IF($N185=FALSE,"",표준압력!U246)</f>
        <v/>
      </c>
      <c r="G221" s="204" t="str">
        <f>IF($N185=FALSE,"",Pressure_4_R3!L16*L$167)</f>
        <v/>
      </c>
      <c r="H221" s="345" t="str">
        <f t="shared" si="128"/>
        <v/>
      </c>
      <c r="I221" s="204" t="str">
        <f t="shared" si="129"/>
        <v/>
      </c>
      <c r="J221" s="345" t="str">
        <f t="shared" si="130"/>
        <v/>
      </c>
      <c r="K221" s="345" t="str">
        <f t="shared" si="131"/>
        <v/>
      </c>
      <c r="L221" s="204" t="str">
        <f t="shared" si="143"/>
        <v/>
      </c>
      <c r="M221" s="204" t="str">
        <f t="shared" si="132"/>
        <v/>
      </c>
      <c r="N221" s="345" t="str">
        <f t="shared" si="133"/>
        <v/>
      </c>
      <c r="O221" s="203" t="str">
        <f t="shared" si="134"/>
        <v/>
      </c>
      <c r="P221" s="204" t="str">
        <f t="shared" si="135"/>
        <v/>
      </c>
      <c r="Q221" s="204" t="str">
        <f t="shared" si="136"/>
        <v/>
      </c>
      <c r="R221" s="204" t="str">
        <f t="shared" si="137"/>
        <v/>
      </c>
      <c r="S221" s="204" t="str">
        <f t="shared" si="138"/>
        <v/>
      </c>
      <c r="T221" s="192" t="str">
        <f>IF($N185=FALSE,"",Pressure_4_R3!G16*C221)</f>
        <v/>
      </c>
      <c r="U221" s="192" t="str">
        <f t="shared" si="139"/>
        <v/>
      </c>
      <c r="V221" s="192" t="str">
        <f t="shared" si="140"/>
        <v/>
      </c>
      <c r="W221" s="192" t="str">
        <f t="shared" si="141"/>
        <v/>
      </c>
      <c r="X221" s="215" t="str">
        <f t="shared" si="142"/>
        <v/>
      </c>
    </row>
    <row r="222" spans="2:24" ht="15" customHeight="1">
      <c r="B222" s="207">
        <f t="shared" si="126"/>
        <v>14</v>
      </c>
      <c r="C222" s="207" t="str">
        <f t="shared" si="127"/>
        <v/>
      </c>
      <c r="D222" s="204" t="str">
        <f t="shared" si="127"/>
        <v/>
      </c>
      <c r="E222" s="204" t="str">
        <f>IF($N186=FALSE,"",표준압력!Z214)</f>
        <v/>
      </c>
      <c r="F222" s="204" t="str">
        <f>IF($N186=FALSE,"",표준압력!U247)</f>
        <v/>
      </c>
      <c r="G222" s="204" t="str">
        <f>IF($N186=FALSE,"",Pressure_4_R3!L17*L$167)</f>
        <v/>
      </c>
      <c r="H222" s="345" t="str">
        <f t="shared" si="128"/>
        <v/>
      </c>
      <c r="I222" s="204" t="str">
        <f t="shared" si="129"/>
        <v/>
      </c>
      <c r="J222" s="345" t="str">
        <f t="shared" si="130"/>
        <v/>
      </c>
      <c r="K222" s="345" t="str">
        <f t="shared" si="131"/>
        <v/>
      </c>
      <c r="L222" s="204" t="str">
        <f t="shared" si="143"/>
        <v/>
      </c>
      <c r="M222" s="204" t="str">
        <f t="shared" si="132"/>
        <v/>
      </c>
      <c r="N222" s="345" t="str">
        <f t="shared" si="133"/>
        <v/>
      </c>
      <c r="O222" s="203" t="str">
        <f t="shared" si="134"/>
        <v/>
      </c>
      <c r="P222" s="204" t="str">
        <f t="shared" si="135"/>
        <v/>
      </c>
      <c r="Q222" s="204" t="str">
        <f t="shared" si="136"/>
        <v/>
      </c>
      <c r="R222" s="204" t="str">
        <f t="shared" si="137"/>
        <v/>
      </c>
      <c r="S222" s="204" t="str">
        <f t="shared" si="138"/>
        <v/>
      </c>
      <c r="T222" s="192" t="str">
        <f>IF($N186=FALSE,"",Pressure_4_R3!G17*C222)</f>
        <v/>
      </c>
      <c r="U222" s="192" t="str">
        <f t="shared" si="139"/>
        <v/>
      </c>
      <c r="V222" s="192" t="str">
        <f t="shared" si="140"/>
        <v/>
      </c>
      <c r="W222" s="192" t="str">
        <f t="shared" si="141"/>
        <v/>
      </c>
      <c r="X222" s="215" t="str">
        <f t="shared" si="142"/>
        <v/>
      </c>
    </row>
    <row r="223" spans="2:24" ht="15" customHeight="1" thickBot="1">
      <c r="B223" s="207">
        <f t="shared" si="126"/>
        <v>15</v>
      </c>
      <c r="C223" s="207" t="str">
        <f t="shared" si="127"/>
        <v/>
      </c>
      <c r="D223" s="204" t="str">
        <f t="shared" si="127"/>
        <v/>
      </c>
      <c r="E223" s="204" t="str">
        <f>IF($N187=FALSE,"",표준압력!Z215)</f>
        <v/>
      </c>
      <c r="F223" s="204" t="str">
        <f>IF($N187=FALSE,"",표준압력!U248)</f>
        <v/>
      </c>
      <c r="G223" s="204" t="str">
        <f>IF($N187=FALSE,"",Pressure_4_R3!L18*L$167)</f>
        <v/>
      </c>
      <c r="H223" s="345" t="str">
        <f t="shared" si="128"/>
        <v/>
      </c>
      <c r="I223" s="204" t="str">
        <f t="shared" si="129"/>
        <v/>
      </c>
      <c r="J223" s="345" t="str">
        <f t="shared" si="130"/>
        <v/>
      </c>
      <c r="K223" s="345" t="str">
        <f t="shared" si="131"/>
        <v/>
      </c>
      <c r="L223" s="204" t="str">
        <f t="shared" si="143"/>
        <v/>
      </c>
      <c r="M223" s="204" t="str">
        <f t="shared" si="132"/>
        <v/>
      </c>
      <c r="N223" s="345" t="str">
        <f t="shared" si="133"/>
        <v/>
      </c>
      <c r="O223" s="203" t="str">
        <f t="shared" si="134"/>
        <v/>
      </c>
      <c r="P223" s="204" t="str">
        <f t="shared" si="135"/>
        <v/>
      </c>
      <c r="Q223" s="204" t="str">
        <f t="shared" si="136"/>
        <v/>
      </c>
      <c r="R223" s="204" t="str">
        <f t="shared" si="137"/>
        <v/>
      </c>
      <c r="S223" s="204" t="str">
        <f t="shared" si="138"/>
        <v/>
      </c>
      <c r="T223" s="192" t="str">
        <f>IF($N187=FALSE,"",Pressure_4_R3!G18*C223)</f>
        <v/>
      </c>
      <c r="U223" s="192" t="str">
        <f t="shared" si="139"/>
        <v/>
      </c>
      <c r="V223" s="192" t="str">
        <f t="shared" si="140"/>
        <v/>
      </c>
      <c r="W223" s="192" t="str">
        <f t="shared" si="141"/>
        <v/>
      </c>
      <c r="X223" s="215" t="str">
        <f t="shared" si="142"/>
        <v/>
      </c>
    </row>
    <row r="224" spans="2:24" ht="15" customHeight="1" thickBot="1">
      <c r="S224" s="191"/>
      <c r="U224" s="206"/>
      <c r="V224" s="206"/>
      <c r="X224" s="216" t="str">
        <f>IF($N188=FALSE,"",IF(SUM(X209:X223)=0,"","초과"))</f>
        <v/>
      </c>
    </row>
    <row r="225" spans="2:24" ht="15" customHeight="1">
      <c r="B225" s="195" t="s">
        <v>396</v>
      </c>
      <c r="H225" s="195" t="s">
        <v>397</v>
      </c>
      <c r="T225" s="195" t="s">
        <v>519</v>
      </c>
      <c r="U225" s="206"/>
      <c r="V225" s="206"/>
    </row>
    <row r="226" spans="2:24" ht="15" customHeight="1">
      <c r="B226" s="688" t="s">
        <v>381</v>
      </c>
      <c r="C226" s="683" t="s">
        <v>355</v>
      </c>
      <c r="D226" s="681" t="s">
        <v>562</v>
      </c>
      <c r="E226" s="689"/>
      <c r="F226" s="682"/>
      <c r="H226" s="690" t="s">
        <v>510</v>
      </c>
      <c r="I226" s="691"/>
      <c r="J226" s="692"/>
      <c r="K226" s="697" t="s">
        <v>467</v>
      </c>
      <c r="M226" s="210" t="s">
        <v>511</v>
      </c>
      <c r="N226" s="699" t="s">
        <v>402</v>
      </c>
      <c r="O226" s="700"/>
      <c r="P226" s="700"/>
      <c r="Q226" s="700"/>
      <c r="R226" s="701"/>
      <c r="T226" s="714" t="s">
        <v>520</v>
      </c>
      <c r="U226" s="715"/>
    </row>
    <row r="227" spans="2:24" ht="15" customHeight="1">
      <c r="B227" s="688"/>
      <c r="C227" s="683"/>
      <c r="D227" s="254" t="s">
        <v>408</v>
      </c>
      <c r="E227" s="254" t="s">
        <v>409</v>
      </c>
      <c r="F227" s="254" t="s">
        <v>472</v>
      </c>
      <c r="H227" s="259" t="s">
        <v>514</v>
      </c>
      <c r="I227" s="259" t="s">
        <v>412</v>
      </c>
      <c r="J227" s="259" t="s">
        <v>515</v>
      </c>
      <c r="K227" s="698"/>
      <c r="M227" s="217" t="s">
        <v>475</v>
      </c>
      <c r="N227" s="218" t="s">
        <v>171</v>
      </c>
      <c r="O227" s="283" t="s">
        <v>604</v>
      </c>
      <c r="P227" s="283" t="s">
        <v>605</v>
      </c>
      <c r="Q227" s="283" t="s">
        <v>606</v>
      </c>
      <c r="R227" s="283" t="s">
        <v>95</v>
      </c>
      <c r="T227" s="213" t="s">
        <v>521</v>
      </c>
      <c r="U227" s="214" t="e">
        <f>SLOPE(D209:D223,H209:H223)</f>
        <v>#DIV/0!</v>
      </c>
    </row>
    <row r="228" spans="2:24" ht="15" customHeight="1">
      <c r="B228" s="688"/>
      <c r="C228" s="258">
        <f ca="1">D208</f>
        <v>0</v>
      </c>
      <c r="D228" s="258">
        <f ca="1">H208</f>
        <v>0</v>
      </c>
      <c r="E228" s="258">
        <f ca="1">I208</f>
        <v>0</v>
      </c>
      <c r="F228" s="258">
        <f ca="1">W208</f>
        <v>0</v>
      </c>
      <c r="H228" s="259">
        <f ca="1">D228</f>
        <v>0</v>
      </c>
      <c r="I228" s="259">
        <f ca="1">H228</f>
        <v>0</v>
      </c>
      <c r="J228" s="259">
        <f ca="1">I228</f>
        <v>0</v>
      </c>
      <c r="K228" s="282" t="str">
        <f>IF(TYPE(MATCH("FAIL",K229:K243,0))=16,"","FAIL")</f>
        <v/>
      </c>
      <c r="M228" s="219">
        <f ca="1">IF(R$3=TRUE,MIN(M229:M243),IF(TYPE(MATCH(M167,$AA$6:$AH$6,0))=16,MIN(M229:M243),MIN(M229:M243,C167)))</f>
        <v>0</v>
      </c>
      <c r="N228" s="220">
        <f ca="1">OFFSET(U231,MATCH(M228,V232:V242,0),0)</f>
        <v>0</v>
      </c>
      <c r="O228" s="220">
        <f ca="1">N228</f>
        <v>0</v>
      </c>
      <c r="P228" s="220">
        <f ca="1">O228</f>
        <v>0</v>
      </c>
      <c r="Q228" s="220">
        <f ca="1">P228</f>
        <v>0</v>
      </c>
      <c r="R228" s="220" t="str">
        <f ca="1">OFFSET(U231,MATCH(M228+1,V232:V242,0),0)</f>
        <v>0.0</v>
      </c>
      <c r="T228" s="213" t="s">
        <v>522</v>
      </c>
      <c r="U228" s="214" t="e">
        <f>INTERCEPT(D209:D223,H209:H223)</f>
        <v>#DIV/0!</v>
      </c>
    </row>
    <row r="229" spans="2:24" ht="15" customHeight="1">
      <c r="B229" s="192">
        <f t="shared" ref="B229:B243" si="144">B209</f>
        <v>1</v>
      </c>
      <c r="C229" s="212" t="str">
        <f>IF($N173=FALSE,"",TEXT(ROUND(D209,$M$228),N229))</f>
        <v/>
      </c>
      <c r="D229" s="212" t="str">
        <f t="shared" ref="D229:D243" si="145">IF($N173=FALSE,"",TEXT(H209,O229))</f>
        <v/>
      </c>
      <c r="E229" s="212" t="str">
        <f t="shared" ref="E229:E243" si="146">IF($N173=FALSE,"",TEXT(ROUND(I209,$M$228),P229))</f>
        <v/>
      </c>
      <c r="F229" s="212" t="str">
        <f t="shared" ref="F229:F243" si="147">IF($N173=FALSE,"",TEXT(IF(R$3=TRUE,ROUND(W209,$M$228),ROUNDUP(W209,$M$228)),Q229))</f>
        <v/>
      </c>
      <c r="H229" s="221" t="str">
        <f>IF($N173=FALSE,"",ROUND(Pressure_4_R3!N4*$L$167,M$228+1))</f>
        <v/>
      </c>
      <c r="I229" s="221" t="str">
        <f>IF($N173=FALSE,"",ROUND(Pressure_4_R3!O4*$L$167,M$228+1))</f>
        <v/>
      </c>
      <c r="J229" s="221" t="str">
        <f>IF($N173=FALSE,"","± "&amp;TEXT((I229-H229)/2,R229))</f>
        <v/>
      </c>
      <c r="K229" s="222" t="str">
        <f t="shared" ref="K229:K243" si="148">IF($N173=FALSE,"",IF(AND(H229&lt;=H209,H209&lt;=I229),"PASS","FAIL"))</f>
        <v/>
      </c>
      <c r="M229" s="207" t="str">
        <f t="shared" ref="M229:M243" ca="1" si="149">IF($N173=FALSE,"",OFFSET(V$231,COUNTIF(T$232:T$242,"&lt;="&amp;U209),0)+S$3)</f>
        <v/>
      </c>
      <c r="N229" s="207" t="str">
        <f t="shared" ref="N229:N243" ca="1" si="150">IF($N173=FALSE,"",SUBSTITUTE(OFFSET($X$231,COUNTIF($W$232:$W$241,"&lt;="&amp;ABS(C209)),0),0,"")&amp;N$228)</f>
        <v/>
      </c>
      <c r="O229" s="207" t="str">
        <f t="shared" ref="O229:O243" ca="1" si="151">IF($N173=FALSE,"",SUBSTITUTE(OFFSET($X$231,COUNTIF($W$232:$W$241,"&lt;="&amp;ABS(H209)),0),0,"")&amp;O$228)</f>
        <v/>
      </c>
      <c r="P229" s="207" t="str">
        <f t="shared" ref="P229:P243" ca="1" si="152">IF($N173=FALSE,"",SUBSTITUTE(OFFSET($X$231,COUNTIF($W$232:$W$241,"&lt;="&amp;ABS(I209)),0),0,"")&amp;P$228)</f>
        <v/>
      </c>
      <c r="Q229" s="207" t="str">
        <f t="shared" ref="Q229:R243" si="153">IF($N173=FALSE,"",Q$228)</f>
        <v/>
      </c>
      <c r="R229" s="207" t="str">
        <f t="shared" si="153"/>
        <v/>
      </c>
    </row>
    <row r="230" spans="2:24" ht="15" customHeight="1">
      <c r="B230" s="192">
        <f t="shared" si="144"/>
        <v>2</v>
      </c>
      <c r="C230" s="212" t="str">
        <f t="shared" ref="C230:C243" si="154">IF($N174=FALSE,"",TEXT(ROUND(D210,$M$228),N230))</f>
        <v/>
      </c>
      <c r="D230" s="212" t="str">
        <f t="shared" si="145"/>
        <v/>
      </c>
      <c r="E230" s="212" t="str">
        <f t="shared" si="146"/>
        <v/>
      </c>
      <c r="F230" s="212" t="str">
        <f t="shared" si="147"/>
        <v/>
      </c>
      <c r="H230" s="221" t="str">
        <f>IF($N174=FALSE,"",ROUND(Pressure_4_R3!N5*$L$167,M$228+1))</f>
        <v/>
      </c>
      <c r="I230" s="221" t="str">
        <f>IF($N174=FALSE,"",ROUND(Pressure_4_R3!O5*$L$167,M$228+1))</f>
        <v/>
      </c>
      <c r="J230" s="221" t="str">
        <f t="shared" ref="J230:J243" si="155">IF($N174=FALSE,"","± "&amp;TEXT((I230-H230)/2,R230))</f>
        <v/>
      </c>
      <c r="K230" s="222" t="str">
        <f t="shared" si="148"/>
        <v/>
      </c>
      <c r="M230" s="207" t="str">
        <f t="shared" ca="1" si="149"/>
        <v/>
      </c>
      <c r="N230" s="207" t="str">
        <f t="shared" ca="1" si="150"/>
        <v/>
      </c>
      <c r="O230" s="207" t="str">
        <f t="shared" ca="1" si="151"/>
        <v/>
      </c>
      <c r="P230" s="207" t="str">
        <f t="shared" ca="1" si="152"/>
        <v/>
      </c>
      <c r="Q230" s="207" t="str">
        <f t="shared" si="153"/>
        <v/>
      </c>
      <c r="R230" s="207" t="str">
        <f t="shared" si="153"/>
        <v/>
      </c>
      <c r="T230" s="209" t="s">
        <v>470</v>
      </c>
      <c r="U230" s="209" t="s">
        <v>404</v>
      </c>
      <c r="V230" s="209" t="s">
        <v>512</v>
      </c>
      <c r="W230" s="209" t="s">
        <v>470</v>
      </c>
      <c r="X230" s="209" t="s">
        <v>513</v>
      </c>
    </row>
    <row r="231" spans="2:24" ht="15" customHeight="1">
      <c r="B231" s="192">
        <f t="shared" si="144"/>
        <v>3</v>
      </c>
      <c r="C231" s="212" t="str">
        <f t="shared" si="154"/>
        <v/>
      </c>
      <c r="D231" s="212" t="str">
        <f t="shared" si="145"/>
        <v/>
      </c>
      <c r="E231" s="212" t="str">
        <f t="shared" si="146"/>
        <v/>
      </c>
      <c r="F231" s="212" t="str">
        <f t="shared" si="147"/>
        <v/>
      </c>
      <c r="H231" s="221" t="str">
        <f>IF($N175=FALSE,"",ROUND(Pressure_4_R3!N6*$L$167,M$228+1))</f>
        <v/>
      </c>
      <c r="I231" s="221" t="str">
        <f>IF($N175=FALSE,"",ROUND(Pressure_4_R3!O6*$L$167,M$228+1))</f>
        <v/>
      </c>
      <c r="J231" s="221" t="str">
        <f t="shared" si="155"/>
        <v/>
      </c>
      <c r="K231" s="222" t="str">
        <f t="shared" si="148"/>
        <v/>
      </c>
      <c r="M231" s="207" t="str">
        <f t="shared" ca="1" si="149"/>
        <v/>
      </c>
      <c r="N231" s="207" t="str">
        <f t="shared" ca="1" si="150"/>
        <v/>
      </c>
      <c r="O231" s="207" t="str">
        <f t="shared" ca="1" si="151"/>
        <v/>
      </c>
      <c r="P231" s="207" t="str">
        <f t="shared" ca="1" si="152"/>
        <v/>
      </c>
      <c r="Q231" s="207" t="str">
        <f t="shared" si="153"/>
        <v/>
      </c>
      <c r="R231" s="207" t="str">
        <f t="shared" si="153"/>
        <v/>
      </c>
      <c r="T231" s="211"/>
      <c r="U231" s="211" t="s">
        <v>133</v>
      </c>
      <c r="V231" s="209" t="s">
        <v>516</v>
      </c>
      <c r="W231" s="211"/>
      <c r="X231" s="211" t="s">
        <v>133</v>
      </c>
    </row>
    <row r="232" spans="2:24" ht="15" customHeight="1">
      <c r="B232" s="192">
        <f t="shared" si="144"/>
        <v>4</v>
      </c>
      <c r="C232" s="212" t="str">
        <f t="shared" si="154"/>
        <v/>
      </c>
      <c r="D232" s="212" t="str">
        <f t="shared" si="145"/>
        <v/>
      </c>
      <c r="E232" s="212" t="str">
        <f t="shared" si="146"/>
        <v/>
      </c>
      <c r="F232" s="212" t="str">
        <f t="shared" si="147"/>
        <v/>
      </c>
      <c r="H232" s="221" t="str">
        <f>IF($N176=FALSE,"",ROUND(Pressure_4_R3!N7*$L$167,M$228+1))</f>
        <v/>
      </c>
      <c r="I232" s="221" t="str">
        <f>IF($N176=FALSE,"",ROUND(Pressure_4_R3!O7*$L$167,M$228+1))</f>
        <v/>
      </c>
      <c r="J232" s="221" t="str">
        <f t="shared" si="155"/>
        <v/>
      </c>
      <c r="K232" s="222" t="str">
        <f t="shared" si="148"/>
        <v/>
      </c>
      <c r="M232" s="207" t="str">
        <f t="shared" ca="1" si="149"/>
        <v/>
      </c>
      <c r="N232" s="207" t="str">
        <f t="shared" ca="1" si="150"/>
        <v/>
      </c>
      <c r="O232" s="207" t="str">
        <f t="shared" ca="1" si="151"/>
        <v/>
      </c>
      <c r="P232" s="207" t="str">
        <f t="shared" ca="1" si="152"/>
        <v/>
      </c>
      <c r="Q232" s="207" t="str">
        <f t="shared" si="153"/>
        <v/>
      </c>
      <c r="R232" s="207" t="str">
        <f t="shared" si="153"/>
        <v/>
      </c>
      <c r="T232" s="325">
        <v>1E-8</v>
      </c>
      <c r="U232" s="325" t="s">
        <v>699</v>
      </c>
      <c r="V232" s="325">
        <v>8</v>
      </c>
      <c r="W232" s="75">
        <v>0</v>
      </c>
      <c r="X232" s="75"/>
    </row>
    <row r="233" spans="2:24" ht="15" customHeight="1">
      <c r="B233" s="192">
        <f t="shared" si="144"/>
        <v>5</v>
      </c>
      <c r="C233" s="212" t="str">
        <f t="shared" si="154"/>
        <v/>
      </c>
      <c r="D233" s="212" t="str">
        <f t="shared" si="145"/>
        <v/>
      </c>
      <c r="E233" s="212" t="str">
        <f t="shared" si="146"/>
        <v/>
      </c>
      <c r="F233" s="212" t="str">
        <f t="shared" si="147"/>
        <v/>
      </c>
      <c r="H233" s="221" t="str">
        <f>IF($N177=FALSE,"",ROUND(Pressure_4_R3!N8*$L$167,M$228+1))</f>
        <v/>
      </c>
      <c r="I233" s="221" t="str">
        <f>IF($N177=FALSE,"",ROUND(Pressure_4_R3!O8*$L$167,M$228+1))</f>
        <v/>
      </c>
      <c r="J233" s="221" t="str">
        <f t="shared" si="155"/>
        <v/>
      </c>
      <c r="K233" s="222" t="str">
        <f t="shared" si="148"/>
        <v/>
      </c>
      <c r="M233" s="207" t="str">
        <f t="shared" ca="1" si="149"/>
        <v/>
      </c>
      <c r="N233" s="207" t="str">
        <f t="shared" ca="1" si="150"/>
        <v/>
      </c>
      <c r="O233" s="207" t="str">
        <f t="shared" ca="1" si="151"/>
        <v/>
      </c>
      <c r="P233" s="207" t="str">
        <f t="shared" ca="1" si="152"/>
        <v/>
      </c>
      <c r="Q233" s="207" t="str">
        <f t="shared" si="153"/>
        <v/>
      </c>
      <c r="R233" s="207" t="str">
        <f t="shared" si="153"/>
        <v/>
      </c>
      <c r="T233" s="325">
        <v>9.9999999999999995E-8</v>
      </c>
      <c r="U233" s="325" t="s">
        <v>700</v>
      </c>
      <c r="V233" s="325">
        <v>7</v>
      </c>
      <c r="W233" s="75">
        <v>1</v>
      </c>
      <c r="X233" s="75"/>
    </row>
    <row r="234" spans="2:24" ht="15" customHeight="1">
      <c r="B234" s="192">
        <f t="shared" si="144"/>
        <v>6</v>
      </c>
      <c r="C234" s="212" t="str">
        <f t="shared" si="154"/>
        <v/>
      </c>
      <c r="D234" s="212" t="str">
        <f t="shared" si="145"/>
        <v/>
      </c>
      <c r="E234" s="212" t="str">
        <f t="shared" si="146"/>
        <v/>
      </c>
      <c r="F234" s="212" t="str">
        <f t="shared" si="147"/>
        <v/>
      </c>
      <c r="H234" s="221" t="str">
        <f>IF($N178=FALSE,"",ROUND(Pressure_4_R3!N9*$L$167,M$228+1))</f>
        <v/>
      </c>
      <c r="I234" s="221" t="str">
        <f>IF($N178=FALSE,"",ROUND(Pressure_4_R3!O9*$L$167,M$228+1))</f>
        <v/>
      </c>
      <c r="J234" s="221" t="str">
        <f t="shared" si="155"/>
        <v/>
      </c>
      <c r="K234" s="222" t="str">
        <f t="shared" si="148"/>
        <v/>
      </c>
      <c r="M234" s="207" t="str">
        <f t="shared" ca="1" si="149"/>
        <v/>
      </c>
      <c r="N234" s="207" t="str">
        <f t="shared" ca="1" si="150"/>
        <v/>
      </c>
      <c r="O234" s="207" t="str">
        <f t="shared" ca="1" si="151"/>
        <v/>
      </c>
      <c r="P234" s="207" t="str">
        <f t="shared" ca="1" si="152"/>
        <v/>
      </c>
      <c r="Q234" s="207" t="str">
        <f t="shared" si="153"/>
        <v/>
      </c>
      <c r="R234" s="207" t="str">
        <f t="shared" si="153"/>
        <v/>
      </c>
      <c r="T234" s="325">
        <v>9.9999999999999995E-7</v>
      </c>
      <c r="U234" s="325" t="s">
        <v>680</v>
      </c>
      <c r="V234" s="325">
        <v>6</v>
      </c>
      <c r="W234" s="75">
        <v>10</v>
      </c>
      <c r="X234" s="75" t="s">
        <v>134</v>
      </c>
    </row>
    <row r="235" spans="2:24" ht="15" customHeight="1">
      <c r="B235" s="192">
        <f t="shared" si="144"/>
        <v>7</v>
      </c>
      <c r="C235" s="212" t="str">
        <f t="shared" si="154"/>
        <v/>
      </c>
      <c r="D235" s="212" t="str">
        <f t="shared" si="145"/>
        <v/>
      </c>
      <c r="E235" s="212" t="str">
        <f t="shared" si="146"/>
        <v/>
      </c>
      <c r="F235" s="212" t="str">
        <f t="shared" si="147"/>
        <v/>
      </c>
      <c r="H235" s="221" t="str">
        <f>IF($N179=FALSE,"",ROUND(Pressure_4_R3!N10*$L$167,M$228+1))</f>
        <v/>
      </c>
      <c r="I235" s="221" t="str">
        <f>IF($N179=FALSE,"",ROUND(Pressure_4_R3!O10*$L$167,M$228+1))</f>
        <v/>
      </c>
      <c r="J235" s="221" t="str">
        <f t="shared" si="155"/>
        <v/>
      </c>
      <c r="K235" s="222" t="str">
        <f t="shared" si="148"/>
        <v/>
      </c>
      <c r="M235" s="207" t="str">
        <f t="shared" ca="1" si="149"/>
        <v/>
      </c>
      <c r="N235" s="207" t="str">
        <f t="shared" ca="1" si="150"/>
        <v/>
      </c>
      <c r="O235" s="207" t="str">
        <f t="shared" ca="1" si="151"/>
        <v/>
      </c>
      <c r="P235" s="207" t="str">
        <f t="shared" ca="1" si="152"/>
        <v/>
      </c>
      <c r="Q235" s="207" t="str">
        <f t="shared" si="153"/>
        <v/>
      </c>
      <c r="R235" s="207" t="str">
        <f t="shared" si="153"/>
        <v/>
      </c>
      <c r="T235" s="325">
        <v>1.0000000000000001E-5</v>
      </c>
      <c r="U235" s="325" t="s">
        <v>517</v>
      </c>
      <c r="V235" s="325">
        <v>5</v>
      </c>
      <c r="W235" s="75">
        <v>100</v>
      </c>
      <c r="X235" s="75" t="s">
        <v>135</v>
      </c>
    </row>
    <row r="236" spans="2:24" ht="15" customHeight="1">
      <c r="B236" s="192">
        <f t="shared" si="144"/>
        <v>8</v>
      </c>
      <c r="C236" s="212" t="str">
        <f t="shared" si="154"/>
        <v/>
      </c>
      <c r="D236" s="212" t="str">
        <f t="shared" si="145"/>
        <v/>
      </c>
      <c r="E236" s="212" t="str">
        <f t="shared" si="146"/>
        <v/>
      </c>
      <c r="F236" s="212" t="str">
        <f t="shared" si="147"/>
        <v/>
      </c>
      <c r="H236" s="221" t="str">
        <f>IF($N180=FALSE,"",ROUND(Pressure_4_R3!N11*$L$167,M$228+1))</f>
        <v/>
      </c>
      <c r="I236" s="221" t="str">
        <f>IF($N180=FALSE,"",ROUND(Pressure_4_R3!O11*$L$167,M$228+1))</f>
        <v/>
      </c>
      <c r="J236" s="221" t="str">
        <f t="shared" si="155"/>
        <v/>
      </c>
      <c r="K236" s="222" t="str">
        <f t="shared" si="148"/>
        <v/>
      </c>
      <c r="M236" s="207" t="str">
        <f t="shared" ca="1" si="149"/>
        <v/>
      </c>
      <c r="N236" s="207" t="str">
        <f t="shared" ca="1" si="150"/>
        <v/>
      </c>
      <c r="O236" s="207" t="str">
        <f t="shared" ca="1" si="151"/>
        <v/>
      </c>
      <c r="P236" s="207" t="str">
        <f t="shared" ca="1" si="152"/>
        <v/>
      </c>
      <c r="Q236" s="207" t="str">
        <f t="shared" si="153"/>
        <v/>
      </c>
      <c r="R236" s="207" t="str">
        <f t="shared" si="153"/>
        <v/>
      </c>
      <c r="T236" s="325">
        <v>1E-4</v>
      </c>
      <c r="U236" s="325" t="s">
        <v>518</v>
      </c>
      <c r="V236" s="325">
        <v>4</v>
      </c>
      <c r="W236" s="75">
        <v>1000</v>
      </c>
      <c r="X236" s="75" t="s">
        <v>136</v>
      </c>
    </row>
    <row r="237" spans="2:24" ht="15" customHeight="1">
      <c r="B237" s="192">
        <f t="shared" si="144"/>
        <v>9</v>
      </c>
      <c r="C237" s="212" t="str">
        <f t="shared" si="154"/>
        <v/>
      </c>
      <c r="D237" s="212" t="str">
        <f t="shared" si="145"/>
        <v/>
      </c>
      <c r="E237" s="212" t="str">
        <f t="shared" si="146"/>
        <v/>
      </c>
      <c r="F237" s="212" t="str">
        <f t="shared" si="147"/>
        <v/>
      </c>
      <c r="H237" s="221" t="str">
        <f>IF($N181=FALSE,"",ROUND(Pressure_4_R3!N12*$L$167,M$228+1))</f>
        <v/>
      </c>
      <c r="I237" s="221" t="str">
        <f>IF($N181=FALSE,"",ROUND(Pressure_4_R3!O12*$L$167,M$228+1))</f>
        <v/>
      </c>
      <c r="J237" s="221" t="str">
        <f t="shared" si="155"/>
        <v/>
      </c>
      <c r="K237" s="222" t="str">
        <f t="shared" si="148"/>
        <v/>
      </c>
      <c r="M237" s="207" t="str">
        <f t="shared" ca="1" si="149"/>
        <v/>
      </c>
      <c r="N237" s="207" t="str">
        <f t="shared" ca="1" si="150"/>
        <v/>
      </c>
      <c r="O237" s="207" t="str">
        <f t="shared" ca="1" si="151"/>
        <v/>
      </c>
      <c r="P237" s="207" t="str">
        <f t="shared" ca="1" si="152"/>
        <v/>
      </c>
      <c r="Q237" s="207" t="str">
        <f t="shared" si="153"/>
        <v/>
      </c>
      <c r="R237" s="207" t="str">
        <f t="shared" si="153"/>
        <v/>
      </c>
      <c r="T237" s="325">
        <v>1E-3</v>
      </c>
      <c r="U237" s="326" t="s">
        <v>701</v>
      </c>
      <c r="V237" s="325">
        <v>3</v>
      </c>
      <c r="W237" s="75">
        <v>10000</v>
      </c>
      <c r="X237" s="75" t="s">
        <v>137</v>
      </c>
    </row>
    <row r="238" spans="2:24" ht="15" customHeight="1">
      <c r="B238" s="192">
        <f t="shared" si="144"/>
        <v>10</v>
      </c>
      <c r="C238" s="212" t="str">
        <f t="shared" si="154"/>
        <v/>
      </c>
      <c r="D238" s="212" t="str">
        <f t="shared" si="145"/>
        <v/>
      </c>
      <c r="E238" s="212" t="str">
        <f t="shared" si="146"/>
        <v/>
      </c>
      <c r="F238" s="212" t="str">
        <f t="shared" si="147"/>
        <v/>
      </c>
      <c r="H238" s="221" t="str">
        <f>IF($N182=FALSE,"",ROUND(Pressure_4_R3!N13*$L$167,M$228+1))</f>
        <v/>
      </c>
      <c r="I238" s="221" t="str">
        <f>IF($N182=FALSE,"",ROUND(Pressure_4_R3!O13*$L$167,M$228+1))</f>
        <v/>
      </c>
      <c r="J238" s="221" t="str">
        <f t="shared" si="155"/>
        <v/>
      </c>
      <c r="K238" s="222" t="str">
        <f t="shared" si="148"/>
        <v/>
      </c>
      <c r="M238" s="207" t="str">
        <f t="shared" ca="1" si="149"/>
        <v/>
      </c>
      <c r="N238" s="207" t="str">
        <f t="shared" ca="1" si="150"/>
        <v/>
      </c>
      <c r="O238" s="207" t="str">
        <f t="shared" ca="1" si="151"/>
        <v/>
      </c>
      <c r="P238" s="207" t="str">
        <f t="shared" ca="1" si="152"/>
        <v/>
      </c>
      <c r="Q238" s="207" t="str">
        <f t="shared" si="153"/>
        <v/>
      </c>
      <c r="R238" s="207" t="str">
        <f t="shared" si="153"/>
        <v/>
      </c>
      <c r="T238" s="325">
        <v>0.01</v>
      </c>
      <c r="U238" s="326" t="s">
        <v>702</v>
      </c>
      <c r="V238" s="325">
        <v>2</v>
      </c>
      <c r="W238" s="75">
        <v>100000</v>
      </c>
      <c r="X238" s="75" t="s">
        <v>138</v>
      </c>
    </row>
    <row r="239" spans="2:24" ht="15" customHeight="1">
      <c r="B239" s="192">
        <f t="shared" si="144"/>
        <v>11</v>
      </c>
      <c r="C239" s="212" t="str">
        <f t="shared" si="154"/>
        <v/>
      </c>
      <c r="D239" s="212" t="str">
        <f t="shared" si="145"/>
        <v/>
      </c>
      <c r="E239" s="212" t="str">
        <f t="shared" si="146"/>
        <v/>
      </c>
      <c r="F239" s="212" t="str">
        <f t="shared" si="147"/>
        <v/>
      </c>
      <c r="H239" s="221" t="str">
        <f>IF($N183=FALSE,"",ROUND(Pressure_4_R3!N14*$L$167,M$228+1))</f>
        <v/>
      </c>
      <c r="I239" s="221" t="str">
        <f>IF($N183=FALSE,"",ROUND(Pressure_4_R3!O14*$L$167,M$228+1))</f>
        <v/>
      </c>
      <c r="J239" s="221" t="str">
        <f t="shared" si="155"/>
        <v/>
      </c>
      <c r="K239" s="222" t="str">
        <f t="shared" si="148"/>
        <v/>
      </c>
      <c r="M239" s="207" t="str">
        <f t="shared" ca="1" si="149"/>
        <v/>
      </c>
      <c r="N239" s="207" t="str">
        <f t="shared" ca="1" si="150"/>
        <v/>
      </c>
      <c r="O239" s="207" t="str">
        <f t="shared" ca="1" si="151"/>
        <v/>
      </c>
      <c r="P239" s="207" t="str">
        <f t="shared" ca="1" si="152"/>
        <v/>
      </c>
      <c r="Q239" s="207" t="str">
        <f t="shared" si="153"/>
        <v/>
      </c>
      <c r="R239" s="207" t="str">
        <f t="shared" si="153"/>
        <v/>
      </c>
      <c r="T239" s="325">
        <v>0.1</v>
      </c>
      <c r="U239" s="326" t="s">
        <v>685</v>
      </c>
      <c r="V239" s="325">
        <v>1</v>
      </c>
      <c r="W239" s="75">
        <v>1000000</v>
      </c>
      <c r="X239" s="75" t="s">
        <v>139</v>
      </c>
    </row>
    <row r="240" spans="2:24" ht="15" customHeight="1">
      <c r="B240" s="192">
        <f t="shared" si="144"/>
        <v>12</v>
      </c>
      <c r="C240" s="212" t="str">
        <f t="shared" si="154"/>
        <v/>
      </c>
      <c r="D240" s="212" t="str">
        <f t="shared" si="145"/>
        <v/>
      </c>
      <c r="E240" s="212" t="str">
        <f t="shared" si="146"/>
        <v/>
      </c>
      <c r="F240" s="212" t="str">
        <f t="shared" si="147"/>
        <v/>
      </c>
      <c r="H240" s="221" t="str">
        <f>IF($N184=FALSE,"",ROUND(Pressure_4_R3!N15*$L$167,M$228+1))</f>
        <v/>
      </c>
      <c r="I240" s="221" t="str">
        <f>IF($N184=FALSE,"",ROUND(Pressure_4_R3!O15*$L$167,M$228+1))</f>
        <v/>
      </c>
      <c r="J240" s="221" t="str">
        <f t="shared" si="155"/>
        <v/>
      </c>
      <c r="K240" s="222" t="str">
        <f t="shared" si="148"/>
        <v/>
      </c>
      <c r="M240" s="207" t="str">
        <f t="shared" ca="1" si="149"/>
        <v/>
      </c>
      <c r="N240" s="207" t="str">
        <f t="shared" ca="1" si="150"/>
        <v/>
      </c>
      <c r="O240" s="207" t="str">
        <f t="shared" ca="1" si="151"/>
        <v/>
      </c>
      <c r="P240" s="207" t="str">
        <f t="shared" ca="1" si="152"/>
        <v/>
      </c>
      <c r="Q240" s="207" t="str">
        <f t="shared" si="153"/>
        <v/>
      </c>
      <c r="R240" s="207" t="str">
        <f t="shared" si="153"/>
        <v/>
      </c>
      <c r="T240" s="325">
        <v>1</v>
      </c>
      <c r="U240" s="325">
        <v>0</v>
      </c>
      <c r="V240" s="325">
        <v>0</v>
      </c>
      <c r="W240" s="75">
        <v>10000000</v>
      </c>
      <c r="X240" s="75" t="s">
        <v>140</v>
      </c>
    </row>
    <row r="241" spans="1:24" ht="15" customHeight="1">
      <c r="B241" s="192">
        <f t="shared" si="144"/>
        <v>13</v>
      </c>
      <c r="C241" s="212" t="str">
        <f t="shared" si="154"/>
        <v/>
      </c>
      <c r="D241" s="212" t="str">
        <f t="shared" si="145"/>
        <v/>
      </c>
      <c r="E241" s="212" t="str">
        <f t="shared" si="146"/>
        <v/>
      </c>
      <c r="F241" s="212" t="str">
        <f t="shared" si="147"/>
        <v/>
      </c>
      <c r="H241" s="221" t="str">
        <f>IF($N185=FALSE,"",ROUND(Pressure_4_R3!N16*$L$167,M$228+1))</f>
        <v/>
      </c>
      <c r="I241" s="221" t="str">
        <f>IF($N185=FALSE,"",ROUND(Pressure_4_R3!O16*$L$167,M$228+1))</f>
        <v/>
      </c>
      <c r="J241" s="221" t="str">
        <f t="shared" si="155"/>
        <v/>
      </c>
      <c r="K241" s="222" t="str">
        <f t="shared" si="148"/>
        <v/>
      </c>
      <c r="M241" s="207" t="str">
        <f t="shared" ca="1" si="149"/>
        <v/>
      </c>
      <c r="N241" s="207" t="str">
        <f t="shared" ca="1" si="150"/>
        <v/>
      </c>
      <c r="O241" s="207" t="str">
        <f t="shared" ca="1" si="151"/>
        <v/>
      </c>
      <c r="P241" s="207" t="str">
        <f t="shared" ca="1" si="152"/>
        <v/>
      </c>
      <c r="Q241" s="207" t="str">
        <f t="shared" si="153"/>
        <v/>
      </c>
      <c r="R241" s="207" t="str">
        <f t="shared" si="153"/>
        <v/>
      </c>
      <c r="T241" s="325">
        <v>10</v>
      </c>
      <c r="U241" s="325">
        <v>0</v>
      </c>
      <c r="V241" s="325">
        <v>-1</v>
      </c>
      <c r="W241" s="75"/>
      <c r="X241" s="75"/>
    </row>
    <row r="242" spans="1:24" ht="15" customHeight="1">
      <c r="B242" s="192">
        <f t="shared" si="144"/>
        <v>14</v>
      </c>
      <c r="C242" s="212" t="str">
        <f t="shared" si="154"/>
        <v/>
      </c>
      <c r="D242" s="212" t="str">
        <f t="shared" si="145"/>
        <v/>
      </c>
      <c r="E242" s="212" t="str">
        <f t="shared" si="146"/>
        <v/>
      </c>
      <c r="F242" s="212" t="str">
        <f t="shared" si="147"/>
        <v/>
      </c>
      <c r="H242" s="221" t="str">
        <f>IF($N186=FALSE,"",ROUND(Pressure_4_R3!N17*$L$167,M$228+1))</f>
        <v/>
      </c>
      <c r="I242" s="221" t="str">
        <f>IF($N186=FALSE,"",ROUND(Pressure_4_R3!O17*$L$167,M$228+1))</f>
        <v/>
      </c>
      <c r="J242" s="221" t="str">
        <f t="shared" si="155"/>
        <v/>
      </c>
      <c r="K242" s="222" t="str">
        <f t="shared" si="148"/>
        <v/>
      </c>
      <c r="M242" s="207" t="str">
        <f t="shared" ca="1" si="149"/>
        <v/>
      </c>
      <c r="N242" s="207" t="str">
        <f t="shared" ca="1" si="150"/>
        <v/>
      </c>
      <c r="O242" s="207" t="str">
        <f t="shared" ca="1" si="151"/>
        <v/>
      </c>
      <c r="P242" s="207" t="str">
        <f t="shared" ca="1" si="152"/>
        <v/>
      </c>
      <c r="Q242" s="207" t="str">
        <f t="shared" si="153"/>
        <v/>
      </c>
      <c r="R242" s="207" t="str">
        <f t="shared" si="153"/>
        <v/>
      </c>
      <c r="T242" s="325">
        <v>100</v>
      </c>
      <c r="U242" s="325">
        <v>0</v>
      </c>
      <c r="V242" s="325">
        <v>-2</v>
      </c>
    </row>
    <row r="243" spans="1:24" ht="15" customHeight="1">
      <c r="B243" s="192">
        <f t="shared" si="144"/>
        <v>15</v>
      </c>
      <c r="C243" s="212" t="str">
        <f t="shared" si="154"/>
        <v/>
      </c>
      <c r="D243" s="212" t="str">
        <f t="shared" si="145"/>
        <v/>
      </c>
      <c r="E243" s="212" t="str">
        <f t="shared" si="146"/>
        <v/>
      </c>
      <c r="F243" s="212" t="str">
        <f t="shared" si="147"/>
        <v/>
      </c>
      <c r="H243" s="221" t="str">
        <f>IF($N187=FALSE,"",ROUND(Pressure_4_R3!N18*$L$167,M$228+1))</f>
        <v/>
      </c>
      <c r="I243" s="221" t="str">
        <f>IF($N187=FALSE,"",ROUND(Pressure_4_R3!O18*$L$167,M$228+1))</f>
        <v/>
      </c>
      <c r="J243" s="221" t="str">
        <f t="shared" si="155"/>
        <v/>
      </c>
      <c r="K243" s="222" t="str">
        <f t="shared" si="148"/>
        <v/>
      </c>
      <c r="M243" s="207" t="str">
        <f t="shared" ca="1" si="149"/>
        <v/>
      </c>
      <c r="N243" s="207" t="str">
        <f t="shared" ca="1" si="150"/>
        <v/>
      </c>
      <c r="O243" s="207" t="str">
        <f t="shared" ca="1" si="151"/>
        <v/>
      </c>
      <c r="P243" s="207" t="str">
        <f t="shared" ca="1" si="152"/>
        <v/>
      </c>
      <c r="Q243" s="207" t="str">
        <f t="shared" si="153"/>
        <v/>
      </c>
      <c r="R243" s="207" t="str">
        <f t="shared" si="153"/>
        <v/>
      </c>
      <c r="S243" s="191"/>
    </row>
    <row r="244" spans="1:24" ht="15" customHeight="1">
      <c r="B244" s="191"/>
      <c r="C244" s="191"/>
      <c r="D244" s="191"/>
      <c r="E244" s="191"/>
      <c r="T244" s="191"/>
    </row>
    <row r="245" spans="1:24" ht="15" customHeight="1">
      <c r="B245" s="191"/>
      <c r="C245" s="191"/>
      <c r="D245" s="191"/>
      <c r="E245" s="191"/>
      <c r="F245" s="208"/>
      <c r="T245" s="191"/>
    </row>
    <row r="246" spans="1:24" ht="15" customHeight="1">
      <c r="B246" s="191"/>
      <c r="C246" s="191"/>
      <c r="D246" s="191"/>
      <c r="E246" s="191"/>
      <c r="H246" s="208"/>
      <c r="I246" s="208"/>
      <c r="J246" s="208"/>
      <c r="K246" s="208"/>
      <c r="L246" s="208"/>
      <c r="M246" s="208"/>
      <c r="N246" s="208"/>
    </row>
    <row r="247" spans="1:24" ht="15" customHeight="1">
      <c r="A247" s="188" t="s">
        <v>523</v>
      </c>
      <c r="B247" s="189"/>
      <c r="C247" s="189"/>
      <c r="D247" s="189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</row>
    <row r="248" spans="1:24" ht="15" customHeight="1">
      <c r="B248" s="254" t="s">
        <v>524</v>
      </c>
      <c r="C248" s="287" t="s">
        <v>818</v>
      </c>
      <c r="D248" s="398" t="s">
        <v>806</v>
      </c>
      <c r="E248" s="398" t="s">
        <v>808</v>
      </c>
      <c r="F248" s="398" t="s">
        <v>807</v>
      </c>
      <c r="G248" s="398" t="s">
        <v>809</v>
      </c>
      <c r="H248" s="323" t="s">
        <v>674</v>
      </c>
      <c r="I248" s="287" t="s">
        <v>801</v>
      </c>
      <c r="J248" s="258" t="s">
        <v>501</v>
      </c>
      <c r="K248" s="322" t="s">
        <v>670</v>
      </c>
      <c r="L248" s="258" t="s">
        <v>351</v>
      </c>
      <c r="M248" s="287">
        <f ca="1">E254</f>
        <v>0</v>
      </c>
      <c r="N248" s="287" t="s">
        <v>712</v>
      </c>
      <c r="O248" s="258" t="s">
        <v>525</v>
      </c>
      <c r="P248" s="190"/>
      <c r="Q248" s="190"/>
      <c r="R248" s="190"/>
      <c r="S248" s="190"/>
      <c r="T248" s="190"/>
      <c r="U248" s="190"/>
      <c r="V248" s="190"/>
      <c r="W248" s="190"/>
    </row>
    <row r="249" spans="1:24" ht="15" customHeight="1">
      <c r="B249" s="192">
        <f>COUNTIF(B255:B284,TRUE)/2</f>
        <v>0</v>
      </c>
      <c r="C249" s="288" t="str">
        <f ca="1">OFFSET(V313,COUNTIF(T314:T324,"&lt;="&amp;J249),0)</f>
        <v>자리수</v>
      </c>
      <c r="D249" s="288" t="e">
        <f ca="1">ROUND(MIN(Pressure_4_R4!$E$4:$E$33)/L249,C249)</f>
        <v>#N/A</v>
      </c>
      <c r="E249" s="288" t="e">
        <f ca="1">TEXT(D249,OFFSET(X313,COUNTIF(W314:W322,"&lt;="&amp;ABS(D249)),0)&amp;OFFSET(U313,MATCH(IF(D249=INT(D249),0,LEN(MID(D249-INT(D249),FIND(".",D249,1),LEN(D249)-FIND(".",D249,1)))),V314:V324,0),0))</f>
        <v>#N/A</v>
      </c>
      <c r="F249" s="288" t="e">
        <f ca="1">ROUND(MAX(Pressure_4_R4!$E$4:$E$33)/L249,C249)</f>
        <v>#N/A</v>
      </c>
      <c r="G249" s="288" t="e">
        <f ca="1">TEXT(F249,OFFSET(X313,COUNTIF(W314:W322,"&lt;="&amp;ABS(F249)),0)&amp;OFFSET(U313,MATCH(IF(F249=INT(F249),0,LEN(MID(F249-INT(F249),FIND(".",F249,1),LEN(F249)-FIND(".",F249,1)))),V314:V324,0),0))</f>
        <v>#N/A</v>
      </c>
      <c r="H249" s="197">
        <f>Pressure_4_R4!K4</f>
        <v>0</v>
      </c>
      <c r="I249" s="288" t="str">
        <f ca="1">TEXT(H249,OFFSET(U313,COUNTIF(T314:T324,"&lt;="&amp;H249),0))</f>
        <v>For1at</v>
      </c>
      <c r="J249" s="197">
        <f>Pressure_4_R4!L4</f>
        <v>0</v>
      </c>
      <c r="K249" s="197">
        <f>Pressure_4_R4!M$4</f>
        <v>0</v>
      </c>
      <c r="L249" s="197" t="e">
        <f ca="1">OFFSET($Z$6,MATCH(F254,$Z$7:$Z$31,0),MATCH(E254,$AA$6:$AH$6,0))</f>
        <v>#N/A</v>
      </c>
      <c r="M249" s="288" t="e">
        <f ca="1">J249*L249</f>
        <v>#N/A</v>
      </c>
      <c r="N249" s="288" t="str">
        <f ca="1">OFFSET(V313,COUNTIF(T314:T324,"&lt;="&amp;M249),0)</f>
        <v>자리수</v>
      </c>
      <c r="O249" s="197">
        <f>Pressure_4_R4!J$4</f>
        <v>0</v>
      </c>
      <c r="P249" s="190"/>
      <c r="Q249" s="190"/>
      <c r="R249" s="190"/>
      <c r="S249" s="190"/>
      <c r="T249" s="190"/>
      <c r="U249" s="190"/>
      <c r="V249" s="190"/>
      <c r="W249" s="190"/>
    </row>
    <row r="250" spans="1:24" ht="15" customHeight="1">
      <c r="B250" s="189"/>
      <c r="C250" s="190"/>
      <c r="D250" s="190"/>
      <c r="E250" s="190"/>
      <c r="F250" s="190"/>
      <c r="G250" s="190"/>
      <c r="H250" s="190"/>
      <c r="I250" s="190"/>
      <c r="J250" s="190"/>
      <c r="K250" s="190"/>
      <c r="L250" s="190"/>
      <c r="M250" s="190"/>
      <c r="N250" s="190"/>
      <c r="O250" s="190"/>
      <c r="P250" s="190"/>
      <c r="Q250" s="190"/>
      <c r="R250" s="191"/>
      <c r="S250" s="191"/>
      <c r="T250" s="191"/>
    </row>
    <row r="251" spans="1:24" s="196" customFormat="1" ht="15" customHeight="1">
      <c r="B251" s="195" t="s">
        <v>429</v>
      </c>
      <c r="C251" s="193"/>
      <c r="D251" s="193"/>
      <c r="E251" s="194"/>
      <c r="F251" s="193"/>
      <c r="G251" s="189"/>
      <c r="H251" s="193"/>
      <c r="I251" s="193"/>
      <c r="J251" s="193"/>
      <c r="K251" s="193"/>
      <c r="L251" s="193"/>
      <c r="M251" s="193"/>
      <c r="N251" s="195" t="s">
        <v>526</v>
      </c>
    </row>
    <row r="252" spans="1:24" s="190" customFormat="1" ht="15" customHeight="1">
      <c r="B252" s="693" t="s">
        <v>431</v>
      </c>
      <c r="C252" s="693" t="s">
        <v>432</v>
      </c>
      <c r="D252" s="710" t="s">
        <v>494</v>
      </c>
      <c r="E252" s="712" t="s">
        <v>357</v>
      </c>
      <c r="F252" s="693" t="s">
        <v>554</v>
      </c>
      <c r="G252" s="693"/>
      <c r="H252" s="693"/>
      <c r="I252" s="693" t="s">
        <v>527</v>
      </c>
      <c r="J252" s="694" t="s">
        <v>556</v>
      </c>
      <c r="K252" s="695"/>
      <c r="L252" s="696"/>
      <c r="M252" s="193"/>
      <c r="N252" s="693" t="s">
        <v>483</v>
      </c>
      <c r="O252" s="693" t="s">
        <v>434</v>
      </c>
      <c r="P252" s="693" t="s">
        <v>432</v>
      </c>
      <c r="Q252" s="694" t="s">
        <v>558</v>
      </c>
      <c r="R252" s="695"/>
      <c r="S252" s="695"/>
      <c r="T252" s="696"/>
      <c r="U252" s="694" t="s">
        <v>560</v>
      </c>
      <c r="V252" s="695"/>
      <c r="W252" s="695"/>
      <c r="X252" s="696"/>
    </row>
    <row r="253" spans="1:24" s="190" customFormat="1" ht="15" customHeight="1">
      <c r="B253" s="693"/>
      <c r="C253" s="693"/>
      <c r="D253" s="711"/>
      <c r="E253" s="712"/>
      <c r="F253" s="260" t="s">
        <v>436</v>
      </c>
      <c r="G253" s="260" t="s">
        <v>437</v>
      </c>
      <c r="H253" s="260" t="s">
        <v>0</v>
      </c>
      <c r="I253" s="693"/>
      <c r="J253" s="261" t="s">
        <v>436</v>
      </c>
      <c r="K253" s="261" t="s">
        <v>437</v>
      </c>
      <c r="L253" s="261" t="s">
        <v>440</v>
      </c>
      <c r="M253" s="193"/>
      <c r="N253" s="693"/>
      <c r="O253" s="693"/>
      <c r="P253" s="693"/>
      <c r="Q253" s="261" t="s">
        <v>436</v>
      </c>
      <c r="R253" s="261" t="s">
        <v>437</v>
      </c>
      <c r="S253" s="261" t="s">
        <v>440</v>
      </c>
      <c r="T253" s="261" t="s">
        <v>490</v>
      </c>
      <c r="U253" s="261" t="s">
        <v>491</v>
      </c>
      <c r="V253" s="261" t="s">
        <v>437</v>
      </c>
      <c r="W253" s="261" t="s">
        <v>375</v>
      </c>
      <c r="X253" s="261" t="s">
        <v>528</v>
      </c>
    </row>
    <row r="254" spans="1:24" s="190" customFormat="1" ht="15" customHeight="1">
      <c r="B254" s="693"/>
      <c r="C254" s="693"/>
      <c r="D254" s="371">
        <f ca="1">표준압력!H283</f>
        <v>0</v>
      </c>
      <c r="E254" s="372">
        <f ca="1">D254</f>
        <v>0</v>
      </c>
      <c r="F254" s="372">
        <f>K249</f>
        <v>0</v>
      </c>
      <c r="G254" s="261">
        <f>F254</f>
        <v>0</v>
      </c>
      <c r="H254" s="261">
        <f>G254</f>
        <v>0</v>
      </c>
      <c r="I254" s="693"/>
      <c r="J254" s="260">
        <f ca="1">$E254</f>
        <v>0</v>
      </c>
      <c r="K254" s="260">
        <f ca="1">$E254</f>
        <v>0</v>
      </c>
      <c r="L254" s="260">
        <f ca="1">$E254</f>
        <v>0</v>
      </c>
      <c r="M254" s="193"/>
      <c r="N254" s="693"/>
      <c r="O254" s="693"/>
      <c r="P254" s="693"/>
      <c r="Q254" s="260">
        <f ca="1">J254</f>
        <v>0</v>
      </c>
      <c r="R254" s="260">
        <f ca="1">K254</f>
        <v>0</v>
      </c>
      <c r="S254" s="260">
        <f ca="1">L254</f>
        <v>0</v>
      </c>
      <c r="T254" s="260">
        <f ca="1">S254</f>
        <v>0</v>
      </c>
      <c r="U254" s="260">
        <f ca="1">Q254</f>
        <v>0</v>
      </c>
      <c r="V254" s="260">
        <f ca="1">R254</f>
        <v>0</v>
      </c>
      <c r="W254" s="260">
        <f ca="1">S254</f>
        <v>0</v>
      </c>
      <c r="X254" s="260">
        <f ca="1">T254</f>
        <v>0</v>
      </c>
    </row>
    <row r="255" spans="1:24" s="190" customFormat="1" ht="15" customHeight="1">
      <c r="B255" s="198" t="b">
        <f>IF(Pressure_4_R4!D4="",FALSE,TRUE)</f>
        <v>0</v>
      </c>
      <c r="C255" s="199">
        <v>1</v>
      </c>
      <c r="D255" s="200" t="str">
        <f>IF($B255=FALSE,"",표준압력!G283)</f>
        <v/>
      </c>
      <c r="E255" s="200" t="str">
        <f>IF($B255=FALSE,"",표준압력!Q283)</f>
        <v/>
      </c>
      <c r="F255" s="200" t="str">
        <f>IF($B255=FALSE,"",Pressure_4_R4!Q4)</f>
        <v/>
      </c>
      <c r="G255" s="201" t="str">
        <f>IF($B255=FALSE,"",Pressure_4_R4!R4)</f>
        <v/>
      </c>
      <c r="H255" s="201" t="str">
        <f>IF($B255=FALSE,"",Pressure_4_R4!S4)</f>
        <v/>
      </c>
      <c r="I255" s="207" t="b">
        <f t="shared" ref="I255:I284" si="156">TYPE(G255)=1</f>
        <v>0</v>
      </c>
      <c r="J255" s="202" t="str">
        <f t="shared" ref="J255:J284" si="157">IF($B255=FALSE,"",F255*$L$249)</f>
        <v/>
      </c>
      <c r="K255" s="203" t="str">
        <f t="shared" ref="K255:K284" si="158">IF($B255=FALSE,"",IF(G255="ⅹ",J255,G255*$L$249))</f>
        <v/>
      </c>
      <c r="L255" s="203" t="str">
        <f t="shared" ref="L255:L284" si="159">IF($B255=FALSE,"",IF(H255="ⅹ",K255,H255*$L$249))</f>
        <v/>
      </c>
      <c r="M255" s="193"/>
      <c r="N255" s="204" t="b">
        <f t="shared" ref="N255:N284" si="160">IF($P255&gt;$B$249,FALSE,TRUE)</f>
        <v>0</v>
      </c>
      <c r="O255" s="346" t="s">
        <v>379</v>
      </c>
      <c r="P255" s="350">
        <v>1</v>
      </c>
      <c r="Q255" s="348" t="str">
        <f t="shared" ref="Q255:S269" si="161">IF($N255=FALSE,"",J255)</f>
        <v/>
      </c>
      <c r="R255" s="204" t="str">
        <f t="shared" si="161"/>
        <v/>
      </c>
      <c r="S255" s="204" t="str">
        <f t="shared" si="161"/>
        <v/>
      </c>
      <c r="T255" s="352" t="str">
        <f t="shared" ref="T255:T284" si="162">IF($N255=FALSE,"",AVERAGE(Q255:S255))</f>
        <v/>
      </c>
      <c r="U255" s="348" t="str">
        <f>IF($N255=FALSE,"",Q255-Q$255)</f>
        <v/>
      </c>
      <c r="V255" s="348" t="str">
        <f t="shared" ref="V255:V269" si="163">IF($N255=FALSE,"",R255-R$255)</f>
        <v/>
      </c>
      <c r="W255" s="348" t="str">
        <f t="shared" ref="W255:W269" si="164">IF($N255=FALSE,"",S255-S$255)</f>
        <v/>
      </c>
      <c r="X255" s="353" t="str">
        <f t="shared" ref="X255:X284" si="165">IF($N255=FALSE,"",MAX(U255:W255)-MIN(U255:W255))</f>
        <v/>
      </c>
    </row>
    <row r="256" spans="1:24" s="190" customFormat="1" ht="15" customHeight="1">
      <c r="B256" s="198" t="b">
        <f>IF(Pressure_4_R4!D5="",FALSE,TRUE)</f>
        <v>0</v>
      </c>
      <c r="C256" s="199">
        <v>2</v>
      </c>
      <c r="D256" s="200" t="str">
        <f>IF($B256=FALSE,"",표준압력!G284)</f>
        <v/>
      </c>
      <c r="E256" s="200" t="str">
        <f>IF($B256=FALSE,"",표준압력!Q284)</f>
        <v/>
      </c>
      <c r="F256" s="200" t="str">
        <f>IF($B256=FALSE,"",Pressure_4_R4!Q5)</f>
        <v/>
      </c>
      <c r="G256" s="201" t="str">
        <f>IF($B256=FALSE,"",Pressure_4_R4!R5)</f>
        <v/>
      </c>
      <c r="H256" s="201" t="str">
        <f>IF($B256=FALSE,"",Pressure_4_R4!S5)</f>
        <v/>
      </c>
      <c r="I256" s="207" t="b">
        <f t="shared" si="156"/>
        <v>0</v>
      </c>
      <c r="J256" s="202" t="str">
        <f t="shared" si="157"/>
        <v/>
      </c>
      <c r="K256" s="203" t="str">
        <f t="shared" si="158"/>
        <v/>
      </c>
      <c r="L256" s="203" t="str">
        <f t="shared" si="159"/>
        <v/>
      </c>
      <c r="M256" s="193"/>
      <c r="N256" s="204" t="b">
        <f t="shared" si="160"/>
        <v>0</v>
      </c>
      <c r="O256" s="346" t="s">
        <v>379</v>
      </c>
      <c r="P256" s="350">
        <v>2</v>
      </c>
      <c r="Q256" s="348" t="str">
        <f t="shared" si="161"/>
        <v/>
      </c>
      <c r="R256" s="204" t="str">
        <f t="shared" si="161"/>
        <v/>
      </c>
      <c r="S256" s="204" t="str">
        <f t="shared" si="161"/>
        <v/>
      </c>
      <c r="T256" s="352" t="str">
        <f t="shared" si="162"/>
        <v/>
      </c>
      <c r="U256" s="348" t="str">
        <f t="shared" ref="U256:U269" si="166">IF($N256=FALSE,"",Q256-Q$255)</f>
        <v/>
      </c>
      <c r="V256" s="348" t="str">
        <f t="shared" si="163"/>
        <v/>
      </c>
      <c r="W256" s="348" t="str">
        <f t="shared" si="164"/>
        <v/>
      </c>
      <c r="X256" s="353" t="str">
        <f t="shared" si="165"/>
        <v/>
      </c>
    </row>
    <row r="257" spans="2:24" s="190" customFormat="1" ht="15" customHeight="1">
      <c r="B257" s="198" t="b">
        <f>IF(Pressure_4_R4!D6="",FALSE,TRUE)</f>
        <v>0</v>
      </c>
      <c r="C257" s="199">
        <v>3</v>
      </c>
      <c r="D257" s="200" t="str">
        <f>IF($B257=FALSE,"",표준압력!G285)</f>
        <v/>
      </c>
      <c r="E257" s="200" t="str">
        <f>IF($B257=FALSE,"",표준압력!Q285)</f>
        <v/>
      </c>
      <c r="F257" s="200" t="str">
        <f>IF($B257=FALSE,"",Pressure_4_R4!Q6)</f>
        <v/>
      </c>
      <c r="G257" s="201" t="str">
        <f>IF($B257=FALSE,"",Pressure_4_R4!R6)</f>
        <v/>
      </c>
      <c r="H257" s="201" t="str">
        <f>IF($B257=FALSE,"",Pressure_4_R4!S6)</f>
        <v/>
      </c>
      <c r="I257" s="207" t="b">
        <f t="shared" si="156"/>
        <v>0</v>
      </c>
      <c r="J257" s="202" t="str">
        <f t="shared" si="157"/>
        <v/>
      </c>
      <c r="K257" s="203" t="str">
        <f t="shared" si="158"/>
        <v/>
      </c>
      <c r="L257" s="203" t="str">
        <f t="shared" si="159"/>
        <v/>
      </c>
      <c r="M257" s="193"/>
      <c r="N257" s="204" t="b">
        <f t="shared" si="160"/>
        <v>0</v>
      </c>
      <c r="O257" s="346" t="s">
        <v>379</v>
      </c>
      <c r="P257" s="350">
        <v>3</v>
      </c>
      <c r="Q257" s="348" t="str">
        <f t="shared" si="161"/>
        <v/>
      </c>
      <c r="R257" s="204" t="str">
        <f t="shared" si="161"/>
        <v/>
      </c>
      <c r="S257" s="204" t="str">
        <f t="shared" si="161"/>
        <v/>
      </c>
      <c r="T257" s="352" t="str">
        <f t="shared" si="162"/>
        <v/>
      </c>
      <c r="U257" s="348" t="str">
        <f t="shared" si="166"/>
        <v/>
      </c>
      <c r="V257" s="348" t="str">
        <f t="shared" si="163"/>
        <v/>
      </c>
      <c r="W257" s="348" t="str">
        <f t="shared" si="164"/>
        <v/>
      </c>
      <c r="X257" s="353" t="str">
        <f t="shared" si="165"/>
        <v/>
      </c>
    </row>
    <row r="258" spans="2:24" s="190" customFormat="1" ht="15" customHeight="1">
      <c r="B258" s="198" t="b">
        <f>IF(Pressure_4_R4!D7="",FALSE,TRUE)</f>
        <v>0</v>
      </c>
      <c r="C258" s="199">
        <v>4</v>
      </c>
      <c r="D258" s="200" t="str">
        <f>IF($B258=FALSE,"",표준압력!G286)</f>
        <v/>
      </c>
      <c r="E258" s="200" t="str">
        <f>IF($B258=FALSE,"",표준압력!Q286)</f>
        <v/>
      </c>
      <c r="F258" s="200" t="str">
        <f>IF($B258=FALSE,"",Pressure_4_R4!Q7)</f>
        <v/>
      </c>
      <c r="G258" s="201" t="str">
        <f>IF($B258=FALSE,"",Pressure_4_R4!R7)</f>
        <v/>
      </c>
      <c r="H258" s="201" t="str">
        <f>IF($B258=FALSE,"",Pressure_4_R4!S7)</f>
        <v/>
      </c>
      <c r="I258" s="207" t="b">
        <f t="shared" si="156"/>
        <v>0</v>
      </c>
      <c r="J258" s="202" t="str">
        <f t="shared" si="157"/>
        <v/>
      </c>
      <c r="K258" s="203" t="str">
        <f t="shared" si="158"/>
        <v/>
      </c>
      <c r="L258" s="203" t="str">
        <f t="shared" si="159"/>
        <v/>
      </c>
      <c r="M258" s="193"/>
      <c r="N258" s="204" t="b">
        <f t="shared" si="160"/>
        <v>0</v>
      </c>
      <c r="O258" s="346" t="s">
        <v>379</v>
      </c>
      <c r="P258" s="350">
        <v>4</v>
      </c>
      <c r="Q258" s="348" t="str">
        <f t="shared" si="161"/>
        <v/>
      </c>
      <c r="R258" s="204" t="str">
        <f t="shared" si="161"/>
        <v/>
      </c>
      <c r="S258" s="204" t="str">
        <f t="shared" si="161"/>
        <v/>
      </c>
      <c r="T258" s="352" t="str">
        <f t="shared" si="162"/>
        <v/>
      </c>
      <c r="U258" s="348" t="str">
        <f t="shared" si="166"/>
        <v/>
      </c>
      <c r="V258" s="348" t="str">
        <f t="shared" si="163"/>
        <v/>
      </c>
      <c r="W258" s="348" t="str">
        <f t="shared" si="164"/>
        <v/>
      </c>
      <c r="X258" s="353" t="str">
        <f t="shared" si="165"/>
        <v/>
      </c>
    </row>
    <row r="259" spans="2:24" s="190" customFormat="1" ht="15" customHeight="1">
      <c r="B259" s="198" t="b">
        <f>IF(Pressure_4_R4!D8="",FALSE,TRUE)</f>
        <v>0</v>
      </c>
      <c r="C259" s="199">
        <v>5</v>
      </c>
      <c r="D259" s="200" t="str">
        <f>IF($B259=FALSE,"",표준압력!G287)</f>
        <v/>
      </c>
      <c r="E259" s="200" t="str">
        <f>IF($B259=FALSE,"",표준압력!Q287)</f>
        <v/>
      </c>
      <c r="F259" s="200" t="str">
        <f>IF($B259=FALSE,"",Pressure_4_R4!Q8)</f>
        <v/>
      </c>
      <c r="G259" s="201" t="str">
        <f>IF($B259=FALSE,"",Pressure_4_R4!R8)</f>
        <v/>
      </c>
      <c r="H259" s="201" t="str">
        <f>IF($B259=FALSE,"",Pressure_4_R4!S8)</f>
        <v/>
      </c>
      <c r="I259" s="207" t="b">
        <f t="shared" si="156"/>
        <v>0</v>
      </c>
      <c r="J259" s="202" t="str">
        <f t="shared" si="157"/>
        <v/>
      </c>
      <c r="K259" s="203" t="str">
        <f t="shared" si="158"/>
        <v/>
      </c>
      <c r="L259" s="203" t="str">
        <f t="shared" si="159"/>
        <v/>
      </c>
      <c r="M259" s="193"/>
      <c r="N259" s="204" t="b">
        <f t="shared" si="160"/>
        <v>0</v>
      </c>
      <c r="O259" s="346" t="s">
        <v>379</v>
      </c>
      <c r="P259" s="350">
        <v>5</v>
      </c>
      <c r="Q259" s="348" t="str">
        <f t="shared" si="161"/>
        <v/>
      </c>
      <c r="R259" s="204" t="str">
        <f t="shared" si="161"/>
        <v/>
      </c>
      <c r="S259" s="204" t="str">
        <f t="shared" si="161"/>
        <v/>
      </c>
      <c r="T259" s="352" t="str">
        <f t="shared" si="162"/>
        <v/>
      </c>
      <c r="U259" s="348" t="str">
        <f t="shared" si="166"/>
        <v/>
      </c>
      <c r="V259" s="348" t="str">
        <f t="shared" si="163"/>
        <v/>
      </c>
      <c r="W259" s="348" t="str">
        <f t="shared" si="164"/>
        <v/>
      </c>
      <c r="X259" s="353" t="str">
        <f t="shared" si="165"/>
        <v/>
      </c>
    </row>
    <row r="260" spans="2:24" s="190" customFormat="1" ht="15" customHeight="1">
      <c r="B260" s="198" t="b">
        <f>IF(Pressure_4_R4!D9="",FALSE,TRUE)</f>
        <v>0</v>
      </c>
      <c r="C260" s="199">
        <v>6</v>
      </c>
      <c r="D260" s="200" t="str">
        <f>IF($B260=FALSE,"",표준압력!G288)</f>
        <v/>
      </c>
      <c r="E260" s="200" t="str">
        <f>IF($B260=FALSE,"",표준압력!Q288)</f>
        <v/>
      </c>
      <c r="F260" s="200" t="str">
        <f>IF($B260=FALSE,"",Pressure_4_R4!Q9)</f>
        <v/>
      </c>
      <c r="G260" s="201" t="str">
        <f>IF($B260=FALSE,"",Pressure_4_R4!R9)</f>
        <v/>
      </c>
      <c r="H260" s="201" t="str">
        <f>IF($B260=FALSE,"",Pressure_4_R4!S9)</f>
        <v/>
      </c>
      <c r="I260" s="207" t="b">
        <f t="shared" si="156"/>
        <v>0</v>
      </c>
      <c r="J260" s="202" t="str">
        <f t="shared" si="157"/>
        <v/>
      </c>
      <c r="K260" s="203" t="str">
        <f t="shared" si="158"/>
        <v/>
      </c>
      <c r="L260" s="203" t="str">
        <f t="shared" si="159"/>
        <v/>
      </c>
      <c r="M260" s="193"/>
      <c r="N260" s="204" t="b">
        <f t="shared" si="160"/>
        <v>0</v>
      </c>
      <c r="O260" s="346" t="s">
        <v>379</v>
      </c>
      <c r="P260" s="350">
        <v>6</v>
      </c>
      <c r="Q260" s="348" t="str">
        <f t="shared" si="161"/>
        <v/>
      </c>
      <c r="R260" s="204" t="str">
        <f t="shared" si="161"/>
        <v/>
      </c>
      <c r="S260" s="204" t="str">
        <f t="shared" si="161"/>
        <v/>
      </c>
      <c r="T260" s="352" t="str">
        <f t="shared" si="162"/>
        <v/>
      </c>
      <c r="U260" s="348" t="str">
        <f t="shared" si="166"/>
        <v/>
      </c>
      <c r="V260" s="348" t="str">
        <f t="shared" si="163"/>
        <v/>
      </c>
      <c r="W260" s="348" t="str">
        <f t="shared" si="164"/>
        <v/>
      </c>
      <c r="X260" s="353" t="str">
        <f t="shared" si="165"/>
        <v/>
      </c>
    </row>
    <row r="261" spans="2:24" s="190" customFormat="1" ht="15" customHeight="1">
      <c r="B261" s="198" t="b">
        <f>IF(Pressure_4_R4!D10="",FALSE,TRUE)</f>
        <v>0</v>
      </c>
      <c r="C261" s="199">
        <v>7</v>
      </c>
      <c r="D261" s="200" t="str">
        <f>IF($B261=FALSE,"",표준압력!G289)</f>
        <v/>
      </c>
      <c r="E261" s="200" t="str">
        <f>IF($B261=FALSE,"",표준압력!Q289)</f>
        <v/>
      </c>
      <c r="F261" s="200" t="str">
        <f>IF($B261=FALSE,"",Pressure_4_R4!Q10)</f>
        <v/>
      </c>
      <c r="G261" s="201" t="str">
        <f>IF($B261=FALSE,"",Pressure_4_R4!R10)</f>
        <v/>
      </c>
      <c r="H261" s="201" t="str">
        <f>IF($B261=FALSE,"",Pressure_4_R4!S10)</f>
        <v/>
      </c>
      <c r="I261" s="207" t="b">
        <f t="shared" si="156"/>
        <v>0</v>
      </c>
      <c r="J261" s="202" t="str">
        <f t="shared" si="157"/>
        <v/>
      </c>
      <c r="K261" s="203" t="str">
        <f t="shared" si="158"/>
        <v/>
      </c>
      <c r="L261" s="203" t="str">
        <f t="shared" si="159"/>
        <v/>
      </c>
      <c r="M261" s="193"/>
      <c r="N261" s="204" t="b">
        <f t="shared" si="160"/>
        <v>0</v>
      </c>
      <c r="O261" s="346" t="s">
        <v>379</v>
      </c>
      <c r="P261" s="350">
        <v>7</v>
      </c>
      <c r="Q261" s="348" t="str">
        <f t="shared" si="161"/>
        <v/>
      </c>
      <c r="R261" s="204" t="str">
        <f t="shared" si="161"/>
        <v/>
      </c>
      <c r="S261" s="204" t="str">
        <f t="shared" si="161"/>
        <v/>
      </c>
      <c r="T261" s="352" t="str">
        <f t="shared" si="162"/>
        <v/>
      </c>
      <c r="U261" s="348" t="str">
        <f t="shared" si="166"/>
        <v/>
      </c>
      <c r="V261" s="348" t="str">
        <f t="shared" si="163"/>
        <v/>
      </c>
      <c r="W261" s="348" t="str">
        <f t="shared" si="164"/>
        <v/>
      </c>
      <c r="X261" s="353" t="str">
        <f t="shared" si="165"/>
        <v/>
      </c>
    </row>
    <row r="262" spans="2:24" s="190" customFormat="1" ht="15" customHeight="1">
      <c r="B262" s="198" t="b">
        <f>IF(Pressure_4_R4!D11="",FALSE,TRUE)</f>
        <v>0</v>
      </c>
      <c r="C262" s="199">
        <v>8</v>
      </c>
      <c r="D262" s="200" t="str">
        <f>IF($B262=FALSE,"",표준압력!G290)</f>
        <v/>
      </c>
      <c r="E262" s="200" t="str">
        <f>IF($B262=FALSE,"",표준압력!Q290)</f>
        <v/>
      </c>
      <c r="F262" s="200" t="str">
        <f>IF($B262=FALSE,"",Pressure_4_R4!Q11)</f>
        <v/>
      </c>
      <c r="G262" s="201" t="str">
        <f>IF($B262=FALSE,"",Pressure_4_R4!R11)</f>
        <v/>
      </c>
      <c r="H262" s="201" t="str">
        <f>IF($B262=FALSE,"",Pressure_4_R4!S11)</f>
        <v/>
      </c>
      <c r="I262" s="207" t="b">
        <f t="shared" si="156"/>
        <v>0</v>
      </c>
      <c r="J262" s="202" t="str">
        <f t="shared" si="157"/>
        <v/>
      </c>
      <c r="K262" s="203" t="str">
        <f t="shared" si="158"/>
        <v/>
      </c>
      <c r="L262" s="203" t="str">
        <f t="shared" si="159"/>
        <v/>
      </c>
      <c r="M262" s="193"/>
      <c r="N262" s="204" t="b">
        <f t="shared" si="160"/>
        <v>0</v>
      </c>
      <c r="O262" s="346" t="s">
        <v>379</v>
      </c>
      <c r="P262" s="350">
        <v>8</v>
      </c>
      <c r="Q262" s="348" t="str">
        <f t="shared" si="161"/>
        <v/>
      </c>
      <c r="R262" s="204" t="str">
        <f t="shared" si="161"/>
        <v/>
      </c>
      <c r="S262" s="204" t="str">
        <f t="shared" si="161"/>
        <v/>
      </c>
      <c r="T262" s="352" t="str">
        <f t="shared" si="162"/>
        <v/>
      </c>
      <c r="U262" s="348" t="str">
        <f t="shared" si="166"/>
        <v/>
      </c>
      <c r="V262" s="348" t="str">
        <f t="shared" si="163"/>
        <v/>
      </c>
      <c r="W262" s="348" t="str">
        <f t="shared" si="164"/>
        <v/>
      </c>
      <c r="X262" s="353" t="str">
        <f t="shared" si="165"/>
        <v/>
      </c>
    </row>
    <row r="263" spans="2:24" s="190" customFormat="1" ht="15" customHeight="1">
      <c r="B263" s="198" t="b">
        <f>IF(Pressure_4_R4!D12="",FALSE,TRUE)</f>
        <v>0</v>
      </c>
      <c r="C263" s="199">
        <v>9</v>
      </c>
      <c r="D263" s="200" t="str">
        <f>IF($B263=FALSE,"",표준압력!G291)</f>
        <v/>
      </c>
      <c r="E263" s="200" t="str">
        <f>IF($B263=FALSE,"",표준압력!Q291)</f>
        <v/>
      </c>
      <c r="F263" s="200" t="str">
        <f>IF($B263=FALSE,"",Pressure_4_R4!Q12)</f>
        <v/>
      </c>
      <c r="G263" s="201" t="str">
        <f>IF($B263=FALSE,"",Pressure_4_R4!R12)</f>
        <v/>
      </c>
      <c r="H263" s="201" t="str">
        <f>IF($B263=FALSE,"",Pressure_4_R4!S12)</f>
        <v/>
      </c>
      <c r="I263" s="207" t="b">
        <f t="shared" si="156"/>
        <v>0</v>
      </c>
      <c r="J263" s="202" t="str">
        <f t="shared" si="157"/>
        <v/>
      </c>
      <c r="K263" s="203" t="str">
        <f t="shared" si="158"/>
        <v/>
      </c>
      <c r="L263" s="203" t="str">
        <f t="shared" si="159"/>
        <v/>
      </c>
      <c r="M263" s="193"/>
      <c r="N263" s="204" t="b">
        <f t="shared" si="160"/>
        <v>0</v>
      </c>
      <c r="O263" s="346" t="s">
        <v>379</v>
      </c>
      <c r="P263" s="350">
        <v>9</v>
      </c>
      <c r="Q263" s="348" t="str">
        <f t="shared" si="161"/>
        <v/>
      </c>
      <c r="R263" s="204" t="str">
        <f t="shared" si="161"/>
        <v/>
      </c>
      <c r="S263" s="204" t="str">
        <f t="shared" si="161"/>
        <v/>
      </c>
      <c r="T263" s="352" t="str">
        <f t="shared" si="162"/>
        <v/>
      </c>
      <c r="U263" s="348" t="str">
        <f t="shared" si="166"/>
        <v/>
      </c>
      <c r="V263" s="348" t="str">
        <f t="shared" si="163"/>
        <v/>
      </c>
      <c r="W263" s="348" t="str">
        <f t="shared" si="164"/>
        <v/>
      </c>
      <c r="X263" s="353" t="str">
        <f t="shared" si="165"/>
        <v/>
      </c>
    </row>
    <row r="264" spans="2:24" s="190" customFormat="1" ht="15" customHeight="1">
      <c r="B264" s="198" t="b">
        <f>IF(Pressure_4_R4!D13="",FALSE,TRUE)</f>
        <v>0</v>
      </c>
      <c r="C264" s="199">
        <v>10</v>
      </c>
      <c r="D264" s="200" t="str">
        <f>IF($B264=FALSE,"",표준압력!G292)</f>
        <v/>
      </c>
      <c r="E264" s="200" t="str">
        <f>IF($B264=FALSE,"",표준압력!Q292)</f>
        <v/>
      </c>
      <c r="F264" s="200" t="str">
        <f>IF($B264=FALSE,"",Pressure_4_R4!Q13)</f>
        <v/>
      </c>
      <c r="G264" s="201" t="str">
        <f>IF($B264=FALSE,"",Pressure_4_R4!R13)</f>
        <v/>
      </c>
      <c r="H264" s="201" t="str">
        <f>IF($B264=FALSE,"",Pressure_4_R4!S13)</f>
        <v/>
      </c>
      <c r="I264" s="207" t="b">
        <f t="shared" si="156"/>
        <v>0</v>
      </c>
      <c r="J264" s="202" t="str">
        <f t="shared" si="157"/>
        <v/>
      </c>
      <c r="K264" s="203" t="str">
        <f t="shared" si="158"/>
        <v/>
      </c>
      <c r="L264" s="203" t="str">
        <f t="shared" si="159"/>
        <v/>
      </c>
      <c r="M264" s="193"/>
      <c r="N264" s="204" t="b">
        <f t="shared" si="160"/>
        <v>0</v>
      </c>
      <c r="O264" s="346" t="s">
        <v>379</v>
      </c>
      <c r="P264" s="350">
        <v>10</v>
      </c>
      <c r="Q264" s="348" t="str">
        <f t="shared" si="161"/>
        <v/>
      </c>
      <c r="R264" s="204" t="str">
        <f t="shared" si="161"/>
        <v/>
      </c>
      <c r="S264" s="204" t="str">
        <f t="shared" si="161"/>
        <v/>
      </c>
      <c r="T264" s="352" t="str">
        <f t="shared" si="162"/>
        <v/>
      </c>
      <c r="U264" s="348" t="str">
        <f t="shared" si="166"/>
        <v/>
      </c>
      <c r="V264" s="348" t="str">
        <f t="shared" si="163"/>
        <v/>
      </c>
      <c r="W264" s="348" t="str">
        <f t="shared" si="164"/>
        <v/>
      </c>
      <c r="X264" s="353" t="str">
        <f t="shared" si="165"/>
        <v/>
      </c>
    </row>
    <row r="265" spans="2:24" s="190" customFormat="1" ht="15" customHeight="1">
      <c r="B265" s="198" t="b">
        <f>IF(Pressure_4_R4!D14="",FALSE,TRUE)</f>
        <v>0</v>
      </c>
      <c r="C265" s="199">
        <v>11</v>
      </c>
      <c r="D265" s="200" t="str">
        <f>IF($B265=FALSE,"",표준압력!G293)</f>
        <v/>
      </c>
      <c r="E265" s="200" t="str">
        <f>IF($B265=FALSE,"",표준압력!Q293)</f>
        <v/>
      </c>
      <c r="F265" s="200" t="str">
        <f>IF($B265=FALSE,"",Pressure_4_R4!Q14)</f>
        <v/>
      </c>
      <c r="G265" s="201" t="str">
        <f>IF($B265=FALSE,"",Pressure_4_R4!R14)</f>
        <v/>
      </c>
      <c r="H265" s="201" t="str">
        <f>IF($B265=FALSE,"",Pressure_4_R4!S14)</f>
        <v/>
      </c>
      <c r="I265" s="207" t="b">
        <f t="shared" si="156"/>
        <v>0</v>
      </c>
      <c r="J265" s="202" t="str">
        <f t="shared" si="157"/>
        <v/>
      </c>
      <c r="K265" s="203" t="str">
        <f t="shared" si="158"/>
        <v/>
      </c>
      <c r="L265" s="203" t="str">
        <f t="shared" si="159"/>
        <v/>
      </c>
      <c r="M265" s="193"/>
      <c r="N265" s="204" t="b">
        <f t="shared" si="160"/>
        <v>0</v>
      </c>
      <c r="O265" s="346" t="s">
        <v>379</v>
      </c>
      <c r="P265" s="350">
        <v>11</v>
      </c>
      <c r="Q265" s="348" t="str">
        <f t="shared" si="161"/>
        <v/>
      </c>
      <c r="R265" s="204" t="str">
        <f t="shared" si="161"/>
        <v/>
      </c>
      <c r="S265" s="204" t="str">
        <f t="shared" si="161"/>
        <v/>
      </c>
      <c r="T265" s="352" t="str">
        <f t="shared" si="162"/>
        <v/>
      </c>
      <c r="U265" s="348" t="str">
        <f t="shared" si="166"/>
        <v/>
      </c>
      <c r="V265" s="348" t="str">
        <f t="shared" si="163"/>
        <v/>
      </c>
      <c r="W265" s="348" t="str">
        <f t="shared" si="164"/>
        <v/>
      </c>
      <c r="X265" s="353" t="str">
        <f t="shared" si="165"/>
        <v/>
      </c>
    </row>
    <row r="266" spans="2:24" s="190" customFormat="1" ht="15" customHeight="1">
      <c r="B266" s="198" t="b">
        <f>IF(Pressure_4_R4!D15="",FALSE,TRUE)</f>
        <v>0</v>
      </c>
      <c r="C266" s="199">
        <v>12</v>
      </c>
      <c r="D266" s="200" t="str">
        <f>IF($B266=FALSE,"",표준압력!G294)</f>
        <v/>
      </c>
      <c r="E266" s="200" t="str">
        <f>IF($B266=FALSE,"",표준압력!Q294)</f>
        <v/>
      </c>
      <c r="F266" s="200" t="str">
        <f>IF($B266=FALSE,"",Pressure_4_R4!Q15)</f>
        <v/>
      </c>
      <c r="G266" s="201" t="str">
        <f>IF($B266=FALSE,"",Pressure_4_R4!R15)</f>
        <v/>
      </c>
      <c r="H266" s="201" t="str">
        <f>IF($B266=FALSE,"",Pressure_4_R4!S15)</f>
        <v/>
      </c>
      <c r="I266" s="207" t="b">
        <f t="shared" si="156"/>
        <v>0</v>
      </c>
      <c r="J266" s="202" t="str">
        <f t="shared" si="157"/>
        <v/>
      </c>
      <c r="K266" s="203" t="str">
        <f t="shared" si="158"/>
        <v/>
      </c>
      <c r="L266" s="203" t="str">
        <f t="shared" si="159"/>
        <v/>
      </c>
      <c r="M266" s="193"/>
      <c r="N266" s="204" t="b">
        <f t="shared" si="160"/>
        <v>0</v>
      </c>
      <c r="O266" s="346" t="s">
        <v>379</v>
      </c>
      <c r="P266" s="350">
        <v>12</v>
      </c>
      <c r="Q266" s="348" t="str">
        <f t="shared" si="161"/>
        <v/>
      </c>
      <c r="R266" s="204" t="str">
        <f t="shared" si="161"/>
        <v/>
      </c>
      <c r="S266" s="204" t="str">
        <f t="shared" si="161"/>
        <v/>
      </c>
      <c r="T266" s="352" t="str">
        <f t="shared" si="162"/>
        <v/>
      </c>
      <c r="U266" s="348" t="str">
        <f t="shared" si="166"/>
        <v/>
      </c>
      <c r="V266" s="348" t="str">
        <f t="shared" si="163"/>
        <v/>
      </c>
      <c r="W266" s="348" t="str">
        <f t="shared" si="164"/>
        <v/>
      </c>
      <c r="X266" s="353" t="str">
        <f t="shared" si="165"/>
        <v/>
      </c>
    </row>
    <row r="267" spans="2:24" s="190" customFormat="1" ht="15" customHeight="1">
      <c r="B267" s="198" t="b">
        <f>IF(Pressure_4_R4!D16="",FALSE,TRUE)</f>
        <v>0</v>
      </c>
      <c r="C267" s="199">
        <v>13</v>
      </c>
      <c r="D267" s="200" t="str">
        <f>IF($B267=FALSE,"",표준압력!G295)</f>
        <v/>
      </c>
      <c r="E267" s="200" t="str">
        <f>IF($B267=FALSE,"",표준압력!Q295)</f>
        <v/>
      </c>
      <c r="F267" s="200" t="str">
        <f>IF($B267=FALSE,"",Pressure_4_R4!Q16)</f>
        <v/>
      </c>
      <c r="G267" s="201" t="str">
        <f>IF($B267=FALSE,"",Pressure_4_R4!R16)</f>
        <v/>
      </c>
      <c r="H267" s="201" t="str">
        <f>IF($B267=FALSE,"",Pressure_4_R4!S16)</f>
        <v/>
      </c>
      <c r="I267" s="207" t="b">
        <f t="shared" si="156"/>
        <v>0</v>
      </c>
      <c r="J267" s="202" t="str">
        <f t="shared" si="157"/>
        <v/>
      </c>
      <c r="K267" s="203" t="str">
        <f t="shared" si="158"/>
        <v/>
      </c>
      <c r="L267" s="203" t="str">
        <f t="shared" si="159"/>
        <v/>
      </c>
      <c r="M267" s="193"/>
      <c r="N267" s="204" t="b">
        <f t="shared" si="160"/>
        <v>0</v>
      </c>
      <c r="O267" s="346" t="s">
        <v>379</v>
      </c>
      <c r="P267" s="350">
        <v>13</v>
      </c>
      <c r="Q267" s="348" t="str">
        <f t="shared" si="161"/>
        <v/>
      </c>
      <c r="R267" s="204" t="str">
        <f t="shared" si="161"/>
        <v/>
      </c>
      <c r="S267" s="204" t="str">
        <f t="shared" si="161"/>
        <v/>
      </c>
      <c r="T267" s="352" t="str">
        <f t="shared" si="162"/>
        <v/>
      </c>
      <c r="U267" s="348" t="str">
        <f t="shared" si="166"/>
        <v/>
      </c>
      <c r="V267" s="348" t="str">
        <f t="shared" si="163"/>
        <v/>
      </c>
      <c r="W267" s="348" t="str">
        <f t="shared" si="164"/>
        <v/>
      </c>
      <c r="X267" s="353" t="str">
        <f t="shared" si="165"/>
        <v/>
      </c>
    </row>
    <row r="268" spans="2:24" s="190" customFormat="1" ht="15" customHeight="1">
      <c r="B268" s="198" t="b">
        <f>IF(Pressure_4_R4!D17="",FALSE,TRUE)</f>
        <v>0</v>
      </c>
      <c r="C268" s="199">
        <v>14</v>
      </c>
      <c r="D268" s="200" t="str">
        <f>IF($B268=FALSE,"",표준압력!G296)</f>
        <v/>
      </c>
      <c r="E268" s="200" t="str">
        <f>IF($B268=FALSE,"",표준압력!Q296)</f>
        <v/>
      </c>
      <c r="F268" s="200" t="str">
        <f>IF($B268=FALSE,"",Pressure_4_R4!Q17)</f>
        <v/>
      </c>
      <c r="G268" s="201" t="str">
        <f>IF($B268=FALSE,"",Pressure_4_R4!R17)</f>
        <v/>
      </c>
      <c r="H268" s="201" t="str">
        <f>IF($B268=FALSE,"",Pressure_4_R4!S17)</f>
        <v/>
      </c>
      <c r="I268" s="207" t="b">
        <f t="shared" si="156"/>
        <v>0</v>
      </c>
      <c r="J268" s="202" t="str">
        <f t="shared" si="157"/>
        <v/>
      </c>
      <c r="K268" s="203" t="str">
        <f t="shared" si="158"/>
        <v/>
      </c>
      <c r="L268" s="203" t="str">
        <f t="shared" si="159"/>
        <v/>
      </c>
      <c r="M268" s="193"/>
      <c r="N268" s="204" t="b">
        <f t="shared" si="160"/>
        <v>0</v>
      </c>
      <c r="O268" s="346" t="s">
        <v>379</v>
      </c>
      <c r="P268" s="350">
        <v>14</v>
      </c>
      <c r="Q268" s="348" t="str">
        <f t="shared" si="161"/>
        <v/>
      </c>
      <c r="R268" s="204" t="str">
        <f t="shared" si="161"/>
        <v/>
      </c>
      <c r="S268" s="204" t="str">
        <f t="shared" si="161"/>
        <v/>
      </c>
      <c r="T268" s="352" t="str">
        <f t="shared" si="162"/>
        <v/>
      </c>
      <c r="U268" s="348" t="str">
        <f t="shared" si="166"/>
        <v/>
      </c>
      <c r="V268" s="348" t="str">
        <f t="shared" si="163"/>
        <v/>
      </c>
      <c r="W268" s="348" t="str">
        <f t="shared" si="164"/>
        <v/>
      </c>
      <c r="X268" s="353" t="str">
        <f t="shared" si="165"/>
        <v/>
      </c>
    </row>
    <row r="269" spans="2:24" s="190" customFormat="1" ht="15" customHeight="1">
      <c r="B269" s="198" t="b">
        <f>IF(Pressure_4_R4!D18="",FALSE,TRUE)</f>
        <v>0</v>
      </c>
      <c r="C269" s="199">
        <v>15</v>
      </c>
      <c r="D269" s="200" t="str">
        <f>IF($B269=FALSE,"",표준압력!G297)</f>
        <v/>
      </c>
      <c r="E269" s="200" t="str">
        <f>IF($B269=FALSE,"",표준압력!Q297)</f>
        <v/>
      </c>
      <c r="F269" s="200" t="str">
        <f>IF($B269=FALSE,"",Pressure_4_R4!Q18)</f>
        <v/>
      </c>
      <c r="G269" s="201" t="str">
        <f>IF($B269=FALSE,"",Pressure_4_R4!R18)</f>
        <v/>
      </c>
      <c r="H269" s="201" t="str">
        <f>IF($B269=FALSE,"",Pressure_4_R4!S18)</f>
        <v/>
      </c>
      <c r="I269" s="207" t="b">
        <f t="shared" si="156"/>
        <v>0</v>
      </c>
      <c r="J269" s="202" t="str">
        <f t="shared" si="157"/>
        <v/>
      </c>
      <c r="K269" s="203" t="str">
        <f t="shared" si="158"/>
        <v/>
      </c>
      <c r="L269" s="203" t="str">
        <f t="shared" si="159"/>
        <v/>
      </c>
      <c r="M269" s="193"/>
      <c r="N269" s="204" t="b">
        <f t="shared" si="160"/>
        <v>0</v>
      </c>
      <c r="O269" s="346" t="s">
        <v>379</v>
      </c>
      <c r="P269" s="350">
        <v>15</v>
      </c>
      <c r="Q269" s="348" t="str">
        <f t="shared" si="161"/>
        <v/>
      </c>
      <c r="R269" s="204" t="str">
        <f t="shared" si="161"/>
        <v/>
      </c>
      <c r="S269" s="204" t="str">
        <f t="shared" si="161"/>
        <v/>
      </c>
      <c r="T269" s="352" t="str">
        <f t="shared" si="162"/>
        <v/>
      </c>
      <c r="U269" s="348" t="str">
        <f t="shared" si="166"/>
        <v/>
      </c>
      <c r="V269" s="348" t="str">
        <f t="shared" si="163"/>
        <v/>
      </c>
      <c r="W269" s="348" t="str">
        <f t="shared" si="164"/>
        <v/>
      </c>
      <c r="X269" s="353" t="str">
        <f t="shared" si="165"/>
        <v/>
      </c>
    </row>
    <row r="270" spans="2:24" s="190" customFormat="1" ht="15" customHeight="1">
      <c r="B270" s="198" t="b">
        <f>IF(Pressure_4_R4!D19="",FALSE,TRUE)</f>
        <v>0</v>
      </c>
      <c r="C270" s="199">
        <v>16</v>
      </c>
      <c r="D270" s="200" t="str">
        <f>IF($B270=FALSE,"",표준압력!G298)</f>
        <v/>
      </c>
      <c r="E270" s="200" t="str">
        <f>IF($B270=FALSE,"",표준압력!Q298)</f>
        <v/>
      </c>
      <c r="F270" s="200" t="str">
        <f>IF($B270=FALSE,"",Pressure_4_R4!Q19)</f>
        <v/>
      </c>
      <c r="G270" s="201" t="str">
        <f>IF($B270=FALSE,"",Pressure_4_R4!R19)</f>
        <v/>
      </c>
      <c r="H270" s="201" t="str">
        <f>IF($B270=FALSE,"",Pressure_4_R4!S19)</f>
        <v/>
      </c>
      <c r="I270" s="207" t="b">
        <f t="shared" si="156"/>
        <v>0</v>
      </c>
      <c r="J270" s="202" t="str">
        <f t="shared" si="157"/>
        <v/>
      </c>
      <c r="K270" s="203" t="str">
        <f t="shared" si="158"/>
        <v/>
      </c>
      <c r="L270" s="203" t="str">
        <f t="shared" si="159"/>
        <v/>
      </c>
      <c r="M270" s="193"/>
      <c r="N270" s="204" t="b">
        <f t="shared" si="160"/>
        <v>0</v>
      </c>
      <c r="O270" s="347" t="s">
        <v>360</v>
      </c>
      <c r="P270" s="351">
        <v>1</v>
      </c>
      <c r="Q270" s="348" t="str">
        <f t="shared" ref="Q270:S284" ca="1" si="167">IF($N270=FALSE,"",OFFSET(J$254,$B$249*2-($P270-1),0))</f>
        <v/>
      </c>
      <c r="R270" s="204" t="str">
        <f t="shared" ca="1" si="167"/>
        <v/>
      </c>
      <c r="S270" s="204" t="str">
        <f t="shared" ca="1" si="167"/>
        <v/>
      </c>
      <c r="T270" s="352" t="str">
        <f t="shared" si="162"/>
        <v/>
      </c>
      <c r="U270" s="349" t="str">
        <f>IF($N270=FALSE,"",Q270-Q$270)</f>
        <v/>
      </c>
      <c r="V270" s="349" t="str">
        <f t="shared" ref="V270:V284" si="168">IF($N270=FALSE,"",R270-R$270)</f>
        <v/>
      </c>
      <c r="W270" s="349" t="str">
        <f t="shared" ref="W270:W284" si="169">IF($N270=FALSE,"",S270-S$270)</f>
        <v/>
      </c>
      <c r="X270" s="353" t="str">
        <f t="shared" si="165"/>
        <v/>
      </c>
    </row>
    <row r="271" spans="2:24" s="190" customFormat="1" ht="15" customHeight="1">
      <c r="B271" s="198" t="b">
        <f>IF(Pressure_4_R4!D20="",FALSE,TRUE)</f>
        <v>0</v>
      </c>
      <c r="C271" s="199">
        <v>17</v>
      </c>
      <c r="D271" s="200" t="str">
        <f>IF($B271=FALSE,"",표준압력!G299)</f>
        <v/>
      </c>
      <c r="E271" s="200" t="str">
        <f>IF($B271=FALSE,"",표준압력!Q299)</f>
        <v/>
      </c>
      <c r="F271" s="200" t="str">
        <f>IF($B271=FALSE,"",Pressure_4_R4!Q20)</f>
        <v/>
      </c>
      <c r="G271" s="201" t="str">
        <f>IF($B271=FALSE,"",Pressure_4_R4!R20)</f>
        <v/>
      </c>
      <c r="H271" s="201" t="str">
        <f>IF($B271=FALSE,"",Pressure_4_R4!S20)</f>
        <v/>
      </c>
      <c r="I271" s="207" t="b">
        <f t="shared" si="156"/>
        <v>0</v>
      </c>
      <c r="J271" s="202" t="str">
        <f t="shared" si="157"/>
        <v/>
      </c>
      <c r="K271" s="203" t="str">
        <f t="shared" si="158"/>
        <v/>
      </c>
      <c r="L271" s="203" t="str">
        <f t="shared" si="159"/>
        <v/>
      </c>
      <c r="M271" s="193"/>
      <c r="N271" s="204" t="b">
        <f t="shared" si="160"/>
        <v>0</v>
      </c>
      <c r="O271" s="347" t="s">
        <v>360</v>
      </c>
      <c r="P271" s="351">
        <v>2</v>
      </c>
      <c r="Q271" s="348" t="str">
        <f t="shared" ca="1" si="167"/>
        <v/>
      </c>
      <c r="R271" s="204" t="str">
        <f t="shared" ca="1" si="167"/>
        <v/>
      </c>
      <c r="S271" s="204" t="str">
        <f t="shared" ca="1" si="167"/>
        <v/>
      </c>
      <c r="T271" s="352" t="str">
        <f t="shared" si="162"/>
        <v/>
      </c>
      <c r="U271" s="349" t="str">
        <f t="shared" ref="U271:U284" si="170">IF($N271=FALSE,"",Q271-Q$270)</f>
        <v/>
      </c>
      <c r="V271" s="349" t="str">
        <f t="shared" si="168"/>
        <v/>
      </c>
      <c r="W271" s="349" t="str">
        <f t="shared" si="169"/>
        <v/>
      </c>
      <c r="X271" s="353" t="str">
        <f t="shared" si="165"/>
        <v/>
      </c>
    </row>
    <row r="272" spans="2:24" s="190" customFormat="1" ht="15" customHeight="1">
      <c r="B272" s="198" t="b">
        <f>IF(Pressure_4_R4!D21="",FALSE,TRUE)</f>
        <v>0</v>
      </c>
      <c r="C272" s="199">
        <v>18</v>
      </c>
      <c r="D272" s="200" t="str">
        <f>IF($B272=FALSE,"",표준압력!G300)</f>
        <v/>
      </c>
      <c r="E272" s="200" t="str">
        <f>IF($B272=FALSE,"",표준압력!Q300)</f>
        <v/>
      </c>
      <c r="F272" s="200" t="str">
        <f>IF($B272=FALSE,"",Pressure_4_R4!Q21)</f>
        <v/>
      </c>
      <c r="G272" s="201" t="str">
        <f>IF($B272=FALSE,"",Pressure_4_R4!R21)</f>
        <v/>
      </c>
      <c r="H272" s="201" t="str">
        <f>IF($B272=FALSE,"",Pressure_4_R4!S21)</f>
        <v/>
      </c>
      <c r="I272" s="207" t="b">
        <f t="shared" si="156"/>
        <v>0</v>
      </c>
      <c r="J272" s="202" t="str">
        <f t="shared" si="157"/>
        <v/>
      </c>
      <c r="K272" s="203" t="str">
        <f t="shared" si="158"/>
        <v/>
      </c>
      <c r="L272" s="203" t="str">
        <f t="shared" si="159"/>
        <v/>
      </c>
      <c r="M272" s="193"/>
      <c r="N272" s="204" t="b">
        <f t="shared" si="160"/>
        <v>0</v>
      </c>
      <c r="O272" s="347" t="s">
        <v>360</v>
      </c>
      <c r="P272" s="351">
        <v>3</v>
      </c>
      <c r="Q272" s="348" t="str">
        <f t="shared" ca="1" si="167"/>
        <v/>
      </c>
      <c r="R272" s="204" t="str">
        <f t="shared" ca="1" si="167"/>
        <v/>
      </c>
      <c r="S272" s="204" t="str">
        <f t="shared" ca="1" si="167"/>
        <v/>
      </c>
      <c r="T272" s="352" t="str">
        <f t="shared" si="162"/>
        <v/>
      </c>
      <c r="U272" s="349" t="str">
        <f t="shared" si="170"/>
        <v/>
      </c>
      <c r="V272" s="349" t="str">
        <f t="shared" si="168"/>
        <v/>
      </c>
      <c r="W272" s="349" t="str">
        <f t="shared" si="169"/>
        <v/>
      </c>
      <c r="X272" s="353" t="str">
        <f t="shared" si="165"/>
        <v/>
      </c>
    </row>
    <row r="273" spans="2:24" s="190" customFormat="1" ht="15" customHeight="1">
      <c r="B273" s="198" t="b">
        <f>IF(Pressure_4_R4!D22="",FALSE,TRUE)</f>
        <v>0</v>
      </c>
      <c r="C273" s="199">
        <v>19</v>
      </c>
      <c r="D273" s="200" t="str">
        <f>IF($B273=FALSE,"",표준압력!G301)</f>
        <v/>
      </c>
      <c r="E273" s="200" t="str">
        <f>IF($B273=FALSE,"",표준압력!Q301)</f>
        <v/>
      </c>
      <c r="F273" s="200" t="str">
        <f>IF($B273=FALSE,"",Pressure_4_R4!Q22)</f>
        <v/>
      </c>
      <c r="G273" s="201" t="str">
        <f>IF($B273=FALSE,"",Pressure_4_R4!R22)</f>
        <v/>
      </c>
      <c r="H273" s="201" t="str">
        <f>IF($B273=FALSE,"",Pressure_4_R4!S22)</f>
        <v/>
      </c>
      <c r="I273" s="207" t="b">
        <f t="shared" si="156"/>
        <v>0</v>
      </c>
      <c r="J273" s="202" t="str">
        <f t="shared" si="157"/>
        <v/>
      </c>
      <c r="K273" s="203" t="str">
        <f t="shared" si="158"/>
        <v/>
      </c>
      <c r="L273" s="203" t="str">
        <f t="shared" si="159"/>
        <v/>
      </c>
      <c r="M273" s="193"/>
      <c r="N273" s="204" t="b">
        <f t="shared" si="160"/>
        <v>0</v>
      </c>
      <c r="O273" s="347" t="s">
        <v>360</v>
      </c>
      <c r="P273" s="351">
        <v>4</v>
      </c>
      <c r="Q273" s="348" t="str">
        <f t="shared" ca="1" si="167"/>
        <v/>
      </c>
      <c r="R273" s="204" t="str">
        <f t="shared" ca="1" si="167"/>
        <v/>
      </c>
      <c r="S273" s="204" t="str">
        <f t="shared" ca="1" si="167"/>
        <v/>
      </c>
      <c r="T273" s="352" t="str">
        <f t="shared" si="162"/>
        <v/>
      </c>
      <c r="U273" s="349" t="str">
        <f t="shared" si="170"/>
        <v/>
      </c>
      <c r="V273" s="349" t="str">
        <f t="shared" si="168"/>
        <v/>
      </c>
      <c r="W273" s="349" t="str">
        <f t="shared" si="169"/>
        <v/>
      </c>
      <c r="X273" s="353" t="str">
        <f t="shared" si="165"/>
        <v/>
      </c>
    </row>
    <row r="274" spans="2:24" s="190" customFormat="1" ht="15" customHeight="1">
      <c r="B274" s="198" t="b">
        <f>IF(Pressure_4_R4!D23="",FALSE,TRUE)</f>
        <v>0</v>
      </c>
      <c r="C274" s="199">
        <v>20</v>
      </c>
      <c r="D274" s="200" t="str">
        <f>IF($B274=FALSE,"",표준압력!G302)</f>
        <v/>
      </c>
      <c r="E274" s="200" t="str">
        <f>IF($B274=FALSE,"",표준압력!Q302)</f>
        <v/>
      </c>
      <c r="F274" s="200" t="str">
        <f>IF($B274=FALSE,"",Pressure_4_R4!Q23)</f>
        <v/>
      </c>
      <c r="G274" s="201" t="str">
        <f>IF($B274=FALSE,"",Pressure_4_R4!R23)</f>
        <v/>
      </c>
      <c r="H274" s="201" t="str">
        <f>IF($B274=FALSE,"",Pressure_4_R4!S23)</f>
        <v/>
      </c>
      <c r="I274" s="207" t="b">
        <f t="shared" si="156"/>
        <v>0</v>
      </c>
      <c r="J274" s="202" t="str">
        <f t="shared" si="157"/>
        <v/>
      </c>
      <c r="K274" s="203" t="str">
        <f t="shared" si="158"/>
        <v/>
      </c>
      <c r="L274" s="203" t="str">
        <f t="shared" si="159"/>
        <v/>
      </c>
      <c r="M274" s="193"/>
      <c r="N274" s="204" t="b">
        <f t="shared" si="160"/>
        <v>0</v>
      </c>
      <c r="O274" s="347" t="s">
        <v>360</v>
      </c>
      <c r="P274" s="351">
        <v>5</v>
      </c>
      <c r="Q274" s="348" t="str">
        <f t="shared" ca="1" si="167"/>
        <v/>
      </c>
      <c r="R274" s="204" t="str">
        <f t="shared" ca="1" si="167"/>
        <v/>
      </c>
      <c r="S274" s="204" t="str">
        <f t="shared" ca="1" si="167"/>
        <v/>
      </c>
      <c r="T274" s="352" t="str">
        <f t="shared" si="162"/>
        <v/>
      </c>
      <c r="U274" s="349" t="str">
        <f t="shared" si="170"/>
        <v/>
      </c>
      <c r="V274" s="349" t="str">
        <f t="shared" si="168"/>
        <v/>
      </c>
      <c r="W274" s="349" t="str">
        <f t="shared" si="169"/>
        <v/>
      </c>
      <c r="X274" s="353" t="str">
        <f t="shared" si="165"/>
        <v/>
      </c>
    </row>
    <row r="275" spans="2:24" s="190" customFormat="1" ht="15" customHeight="1">
      <c r="B275" s="198" t="b">
        <f>IF(Pressure_4_R4!D24="",FALSE,TRUE)</f>
        <v>0</v>
      </c>
      <c r="C275" s="199">
        <v>21</v>
      </c>
      <c r="D275" s="200" t="str">
        <f>IF($B275=FALSE,"",표준압력!G303)</f>
        <v/>
      </c>
      <c r="E275" s="200" t="str">
        <f>IF($B275=FALSE,"",표준압력!Q303)</f>
        <v/>
      </c>
      <c r="F275" s="200" t="str">
        <f>IF($B275=FALSE,"",Pressure_4_R4!Q24)</f>
        <v/>
      </c>
      <c r="G275" s="201" t="str">
        <f>IF($B275=FALSE,"",Pressure_4_R4!R24)</f>
        <v/>
      </c>
      <c r="H275" s="201" t="str">
        <f>IF($B275=FALSE,"",Pressure_4_R4!S24)</f>
        <v/>
      </c>
      <c r="I275" s="207" t="b">
        <f t="shared" si="156"/>
        <v>0</v>
      </c>
      <c r="J275" s="202" t="str">
        <f t="shared" si="157"/>
        <v/>
      </c>
      <c r="K275" s="203" t="str">
        <f t="shared" si="158"/>
        <v/>
      </c>
      <c r="L275" s="203" t="str">
        <f t="shared" si="159"/>
        <v/>
      </c>
      <c r="M275" s="193"/>
      <c r="N275" s="204" t="b">
        <f t="shared" si="160"/>
        <v>0</v>
      </c>
      <c r="O275" s="347" t="s">
        <v>360</v>
      </c>
      <c r="P275" s="351">
        <v>6</v>
      </c>
      <c r="Q275" s="348" t="str">
        <f t="shared" ca="1" si="167"/>
        <v/>
      </c>
      <c r="R275" s="204" t="str">
        <f t="shared" ca="1" si="167"/>
        <v/>
      </c>
      <c r="S275" s="204" t="str">
        <f t="shared" ca="1" si="167"/>
        <v/>
      </c>
      <c r="T275" s="352" t="str">
        <f t="shared" si="162"/>
        <v/>
      </c>
      <c r="U275" s="349" t="str">
        <f t="shared" si="170"/>
        <v/>
      </c>
      <c r="V275" s="349" t="str">
        <f t="shared" si="168"/>
        <v/>
      </c>
      <c r="W275" s="349" t="str">
        <f t="shared" si="169"/>
        <v/>
      </c>
      <c r="X275" s="353" t="str">
        <f t="shared" si="165"/>
        <v/>
      </c>
    </row>
    <row r="276" spans="2:24" s="190" customFormat="1" ht="15" customHeight="1">
      <c r="B276" s="198" t="b">
        <f>IF(Pressure_4_R4!D25="",FALSE,TRUE)</f>
        <v>0</v>
      </c>
      <c r="C276" s="199">
        <v>22</v>
      </c>
      <c r="D276" s="200" t="str">
        <f>IF($B276=FALSE,"",표준압력!G304)</f>
        <v/>
      </c>
      <c r="E276" s="200" t="str">
        <f>IF($B276=FALSE,"",표준압력!Q304)</f>
        <v/>
      </c>
      <c r="F276" s="200" t="str">
        <f>IF($B276=FALSE,"",Pressure_4_R4!Q25)</f>
        <v/>
      </c>
      <c r="G276" s="201" t="str">
        <f>IF($B276=FALSE,"",Pressure_4_R4!R25)</f>
        <v/>
      </c>
      <c r="H276" s="201" t="str">
        <f>IF($B276=FALSE,"",Pressure_4_R4!S25)</f>
        <v/>
      </c>
      <c r="I276" s="207" t="b">
        <f t="shared" si="156"/>
        <v>0</v>
      </c>
      <c r="J276" s="202" t="str">
        <f t="shared" si="157"/>
        <v/>
      </c>
      <c r="K276" s="203" t="str">
        <f t="shared" si="158"/>
        <v/>
      </c>
      <c r="L276" s="203" t="str">
        <f t="shared" si="159"/>
        <v/>
      </c>
      <c r="M276" s="193"/>
      <c r="N276" s="204" t="b">
        <f t="shared" si="160"/>
        <v>0</v>
      </c>
      <c r="O276" s="347" t="s">
        <v>360</v>
      </c>
      <c r="P276" s="351">
        <v>7</v>
      </c>
      <c r="Q276" s="348" t="str">
        <f t="shared" ca="1" si="167"/>
        <v/>
      </c>
      <c r="R276" s="204" t="str">
        <f t="shared" ca="1" si="167"/>
        <v/>
      </c>
      <c r="S276" s="204" t="str">
        <f t="shared" ca="1" si="167"/>
        <v/>
      </c>
      <c r="T276" s="352" t="str">
        <f t="shared" si="162"/>
        <v/>
      </c>
      <c r="U276" s="349" t="str">
        <f t="shared" si="170"/>
        <v/>
      </c>
      <c r="V276" s="349" t="str">
        <f t="shared" si="168"/>
        <v/>
      </c>
      <c r="W276" s="349" t="str">
        <f t="shared" si="169"/>
        <v/>
      </c>
      <c r="X276" s="353" t="str">
        <f t="shared" si="165"/>
        <v/>
      </c>
    </row>
    <row r="277" spans="2:24" s="190" customFormat="1" ht="15" customHeight="1">
      <c r="B277" s="198" t="b">
        <f>IF(Pressure_4_R4!D26="",FALSE,TRUE)</f>
        <v>0</v>
      </c>
      <c r="C277" s="199">
        <v>23</v>
      </c>
      <c r="D277" s="200" t="str">
        <f>IF($B277=FALSE,"",표준압력!G305)</f>
        <v/>
      </c>
      <c r="E277" s="200" t="str">
        <f>IF($B277=FALSE,"",표준압력!Q305)</f>
        <v/>
      </c>
      <c r="F277" s="200" t="str">
        <f>IF($B277=FALSE,"",Pressure_4_R4!Q26)</f>
        <v/>
      </c>
      <c r="G277" s="201" t="str">
        <f>IF($B277=FALSE,"",Pressure_4_R4!R26)</f>
        <v/>
      </c>
      <c r="H277" s="201" t="str">
        <f>IF($B277=FALSE,"",Pressure_4_R4!S26)</f>
        <v/>
      </c>
      <c r="I277" s="207" t="b">
        <f t="shared" si="156"/>
        <v>0</v>
      </c>
      <c r="J277" s="202" t="str">
        <f t="shared" si="157"/>
        <v/>
      </c>
      <c r="K277" s="203" t="str">
        <f t="shared" si="158"/>
        <v/>
      </c>
      <c r="L277" s="203" t="str">
        <f t="shared" si="159"/>
        <v/>
      </c>
      <c r="M277" s="193"/>
      <c r="N277" s="204" t="b">
        <f t="shared" si="160"/>
        <v>0</v>
      </c>
      <c r="O277" s="347" t="s">
        <v>360</v>
      </c>
      <c r="P277" s="351">
        <v>8</v>
      </c>
      <c r="Q277" s="348" t="str">
        <f t="shared" ca="1" si="167"/>
        <v/>
      </c>
      <c r="R277" s="204" t="str">
        <f t="shared" ca="1" si="167"/>
        <v/>
      </c>
      <c r="S277" s="204" t="str">
        <f t="shared" ca="1" si="167"/>
        <v/>
      </c>
      <c r="T277" s="352" t="str">
        <f t="shared" si="162"/>
        <v/>
      </c>
      <c r="U277" s="349" t="str">
        <f t="shared" si="170"/>
        <v/>
      </c>
      <c r="V277" s="349" t="str">
        <f t="shared" si="168"/>
        <v/>
      </c>
      <c r="W277" s="349" t="str">
        <f t="shared" si="169"/>
        <v/>
      </c>
      <c r="X277" s="353" t="str">
        <f t="shared" si="165"/>
        <v/>
      </c>
    </row>
    <row r="278" spans="2:24" s="190" customFormat="1" ht="15" customHeight="1">
      <c r="B278" s="198" t="b">
        <f>IF(Pressure_4_R4!D27="",FALSE,TRUE)</f>
        <v>0</v>
      </c>
      <c r="C278" s="199">
        <v>24</v>
      </c>
      <c r="D278" s="200" t="str">
        <f>IF($B278=FALSE,"",표준압력!G306)</f>
        <v/>
      </c>
      <c r="E278" s="200" t="str">
        <f>IF($B278=FALSE,"",표준압력!Q306)</f>
        <v/>
      </c>
      <c r="F278" s="200" t="str">
        <f>IF($B278=FALSE,"",Pressure_4_R4!Q27)</f>
        <v/>
      </c>
      <c r="G278" s="201" t="str">
        <f>IF($B278=FALSE,"",Pressure_4_R4!R27)</f>
        <v/>
      </c>
      <c r="H278" s="201" t="str">
        <f>IF($B278=FALSE,"",Pressure_4_R4!S27)</f>
        <v/>
      </c>
      <c r="I278" s="207" t="b">
        <f t="shared" si="156"/>
        <v>0</v>
      </c>
      <c r="J278" s="202" t="str">
        <f t="shared" si="157"/>
        <v/>
      </c>
      <c r="K278" s="203" t="str">
        <f t="shared" si="158"/>
        <v/>
      </c>
      <c r="L278" s="203" t="str">
        <f t="shared" si="159"/>
        <v/>
      </c>
      <c r="M278" s="193"/>
      <c r="N278" s="204" t="b">
        <f t="shared" si="160"/>
        <v>0</v>
      </c>
      <c r="O278" s="347" t="s">
        <v>360</v>
      </c>
      <c r="P278" s="351">
        <v>9</v>
      </c>
      <c r="Q278" s="348" t="str">
        <f t="shared" ca="1" si="167"/>
        <v/>
      </c>
      <c r="R278" s="204" t="str">
        <f t="shared" ca="1" si="167"/>
        <v/>
      </c>
      <c r="S278" s="204" t="str">
        <f t="shared" ca="1" si="167"/>
        <v/>
      </c>
      <c r="T278" s="352" t="str">
        <f t="shared" si="162"/>
        <v/>
      </c>
      <c r="U278" s="349" t="str">
        <f t="shared" si="170"/>
        <v/>
      </c>
      <c r="V278" s="349" t="str">
        <f t="shared" si="168"/>
        <v/>
      </c>
      <c r="W278" s="349" t="str">
        <f t="shared" si="169"/>
        <v/>
      </c>
      <c r="X278" s="353" t="str">
        <f t="shared" si="165"/>
        <v/>
      </c>
    </row>
    <row r="279" spans="2:24" s="190" customFormat="1" ht="15" customHeight="1">
      <c r="B279" s="198" t="b">
        <f>IF(Pressure_4_R4!D28="",FALSE,TRUE)</f>
        <v>0</v>
      </c>
      <c r="C279" s="199">
        <v>25</v>
      </c>
      <c r="D279" s="200" t="str">
        <f>IF($B279=FALSE,"",표준압력!G307)</f>
        <v/>
      </c>
      <c r="E279" s="200" t="str">
        <f>IF($B279=FALSE,"",표준압력!Q307)</f>
        <v/>
      </c>
      <c r="F279" s="200" t="str">
        <f>IF($B279=FALSE,"",Pressure_4_R4!Q28)</f>
        <v/>
      </c>
      <c r="G279" s="201" t="str">
        <f>IF($B279=FALSE,"",Pressure_4_R4!R28)</f>
        <v/>
      </c>
      <c r="H279" s="201" t="str">
        <f>IF($B279=FALSE,"",Pressure_4_R4!S28)</f>
        <v/>
      </c>
      <c r="I279" s="207" t="b">
        <f t="shared" si="156"/>
        <v>0</v>
      </c>
      <c r="J279" s="202" t="str">
        <f t="shared" si="157"/>
        <v/>
      </c>
      <c r="K279" s="203" t="str">
        <f t="shared" si="158"/>
        <v/>
      </c>
      <c r="L279" s="203" t="str">
        <f t="shared" si="159"/>
        <v/>
      </c>
      <c r="M279" s="193"/>
      <c r="N279" s="204" t="b">
        <f t="shared" si="160"/>
        <v>0</v>
      </c>
      <c r="O279" s="347" t="s">
        <v>360</v>
      </c>
      <c r="P279" s="351">
        <v>10</v>
      </c>
      <c r="Q279" s="348" t="str">
        <f t="shared" ca="1" si="167"/>
        <v/>
      </c>
      <c r="R279" s="204" t="str">
        <f t="shared" ca="1" si="167"/>
        <v/>
      </c>
      <c r="S279" s="204" t="str">
        <f t="shared" ca="1" si="167"/>
        <v/>
      </c>
      <c r="T279" s="352" t="str">
        <f t="shared" si="162"/>
        <v/>
      </c>
      <c r="U279" s="349" t="str">
        <f t="shared" si="170"/>
        <v/>
      </c>
      <c r="V279" s="349" t="str">
        <f t="shared" si="168"/>
        <v/>
      </c>
      <c r="W279" s="349" t="str">
        <f t="shared" si="169"/>
        <v/>
      </c>
      <c r="X279" s="353" t="str">
        <f t="shared" si="165"/>
        <v/>
      </c>
    </row>
    <row r="280" spans="2:24" s="190" customFormat="1" ht="15" customHeight="1">
      <c r="B280" s="198" t="b">
        <f>IF(Pressure_4_R4!D29="",FALSE,TRUE)</f>
        <v>0</v>
      </c>
      <c r="C280" s="199">
        <v>26</v>
      </c>
      <c r="D280" s="200" t="str">
        <f>IF($B280=FALSE,"",표준압력!G308)</f>
        <v/>
      </c>
      <c r="E280" s="200" t="str">
        <f>IF($B280=FALSE,"",표준압력!Q308)</f>
        <v/>
      </c>
      <c r="F280" s="200" t="str">
        <f>IF($B280=FALSE,"",Pressure_4_R4!Q29)</f>
        <v/>
      </c>
      <c r="G280" s="201" t="str">
        <f>IF($B280=FALSE,"",Pressure_4_R4!R29)</f>
        <v/>
      </c>
      <c r="H280" s="201" t="str">
        <f>IF($B280=FALSE,"",Pressure_4_R4!S29)</f>
        <v/>
      </c>
      <c r="I280" s="207" t="b">
        <f t="shared" si="156"/>
        <v>0</v>
      </c>
      <c r="J280" s="202" t="str">
        <f t="shared" si="157"/>
        <v/>
      </c>
      <c r="K280" s="203" t="str">
        <f t="shared" si="158"/>
        <v/>
      </c>
      <c r="L280" s="203" t="str">
        <f t="shared" si="159"/>
        <v/>
      </c>
      <c r="M280" s="193"/>
      <c r="N280" s="204" t="b">
        <f t="shared" si="160"/>
        <v>0</v>
      </c>
      <c r="O280" s="347" t="s">
        <v>360</v>
      </c>
      <c r="P280" s="351">
        <v>11</v>
      </c>
      <c r="Q280" s="348" t="str">
        <f t="shared" ca="1" si="167"/>
        <v/>
      </c>
      <c r="R280" s="204" t="str">
        <f t="shared" ca="1" si="167"/>
        <v/>
      </c>
      <c r="S280" s="204" t="str">
        <f t="shared" ca="1" si="167"/>
        <v/>
      </c>
      <c r="T280" s="352" t="str">
        <f t="shared" si="162"/>
        <v/>
      </c>
      <c r="U280" s="349" t="str">
        <f t="shared" si="170"/>
        <v/>
      </c>
      <c r="V280" s="349" t="str">
        <f t="shared" si="168"/>
        <v/>
      </c>
      <c r="W280" s="349" t="str">
        <f t="shared" si="169"/>
        <v/>
      </c>
      <c r="X280" s="353" t="str">
        <f t="shared" si="165"/>
        <v/>
      </c>
    </row>
    <row r="281" spans="2:24" s="190" customFormat="1" ht="15" customHeight="1">
      <c r="B281" s="198" t="b">
        <f>IF(Pressure_4_R4!D30="",FALSE,TRUE)</f>
        <v>0</v>
      </c>
      <c r="C281" s="199">
        <v>27</v>
      </c>
      <c r="D281" s="200" t="str">
        <f>IF($B281=FALSE,"",표준압력!G309)</f>
        <v/>
      </c>
      <c r="E281" s="200" t="str">
        <f>IF($B281=FALSE,"",표준압력!Q309)</f>
        <v/>
      </c>
      <c r="F281" s="200" t="str">
        <f>IF($B281=FALSE,"",Pressure_4_R4!Q30)</f>
        <v/>
      </c>
      <c r="G281" s="201" t="str">
        <f>IF($B281=FALSE,"",Pressure_4_R4!R30)</f>
        <v/>
      </c>
      <c r="H281" s="201" t="str">
        <f>IF($B281=FALSE,"",Pressure_4_R4!S30)</f>
        <v/>
      </c>
      <c r="I281" s="207" t="b">
        <f t="shared" si="156"/>
        <v>0</v>
      </c>
      <c r="J281" s="202" t="str">
        <f t="shared" si="157"/>
        <v/>
      </c>
      <c r="K281" s="203" t="str">
        <f t="shared" si="158"/>
        <v/>
      </c>
      <c r="L281" s="203" t="str">
        <f t="shared" si="159"/>
        <v/>
      </c>
      <c r="M281" s="193"/>
      <c r="N281" s="204" t="b">
        <f t="shared" si="160"/>
        <v>0</v>
      </c>
      <c r="O281" s="347" t="s">
        <v>360</v>
      </c>
      <c r="P281" s="351">
        <v>12</v>
      </c>
      <c r="Q281" s="348" t="str">
        <f t="shared" ca="1" si="167"/>
        <v/>
      </c>
      <c r="R281" s="204" t="str">
        <f t="shared" ca="1" si="167"/>
        <v/>
      </c>
      <c r="S281" s="204" t="str">
        <f t="shared" ca="1" si="167"/>
        <v/>
      </c>
      <c r="T281" s="352" t="str">
        <f t="shared" si="162"/>
        <v/>
      </c>
      <c r="U281" s="349" t="str">
        <f t="shared" si="170"/>
        <v/>
      </c>
      <c r="V281" s="349" t="str">
        <f t="shared" si="168"/>
        <v/>
      </c>
      <c r="W281" s="349" t="str">
        <f t="shared" si="169"/>
        <v/>
      </c>
      <c r="X281" s="353" t="str">
        <f t="shared" si="165"/>
        <v/>
      </c>
    </row>
    <row r="282" spans="2:24" s="190" customFormat="1" ht="15" customHeight="1">
      <c r="B282" s="198" t="b">
        <f>IF(Pressure_4_R4!D31="",FALSE,TRUE)</f>
        <v>0</v>
      </c>
      <c r="C282" s="199">
        <v>28</v>
      </c>
      <c r="D282" s="200" t="str">
        <f>IF($B282=FALSE,"",표준압력!G310)</f>
        <v/>
      </c>
      <c r="E282" s="200" t="str">
        <f>IF($B282=FALSE,"",표준압력!Q310)</f>
        <v/>
      </c>
      <c r="F282" s="200" t="str">
        <f>IF($B282=FALSE,"",Pressure_4_R4!Q31)</f>
        <v/>
      </c>
      <c r="G282" s="201" t="str">
        <f>IF($B282=FALSE,"",Pressure_4_R4!R31)</f>
        <v/>
      </c>
      <c r="H282" s="201" t="str">
        <f>IF($B282=FALSE,"",Pressure_4_R4!S31)</f>
        <v/>
      </c>
      <c r="I282" s="207" t="b">
        <f t="shared" si="156"/>
        <v>0</v>
      </c>
      <c r="J282" s="202" t="str">
        <f t="shared" si="157"/>
        <v/>
      </c>
      <c r="K282" s="203" t="str">
        <f t="shared" si="158"/>
        <v/>
      </c>
      <c r="L282" s="203" t="str">
        <f t="shared" si="159"/>
        <v/>
      </c>
      <c r="M282" s="193"/>
      <c r="N282" s="204" t="b">
        <f t="shared" si="160"/>
        <v>0</v>
      </c>
      <c r="O282" s="347" t="s">
        <v>360</v>
      </c>
      <c r="P282" s="351">
        <v>13</v>
      </c>
      <c r="Q282" s="348" t="str">
        <f t="shared" ca="1" si="167"/>
        <v/>
      </c>
      <c r="R282" s="204" t="str">
        <f t="shared" ca="1" si="167"/>
        <v/>
      </c>
      <c r="S282" s="204" t="str">
        <f t="shared" ca="1" si="167"/>
        <v/>
      </c>
      <c r="T282" s="352" t="str">
        <f t="shared" si="162"/>
        <v/>
      </c>
      <c r="U282" s="349" t="str">
        <f t="shared" si="170"/>
        <v/>
      </c>
      <c r="V282" s="349" t="str">
        <f t="shared" si="168"/>
        <v/>
      </c>
      <c r="W282" s="349" t="str">
        <f t="shared" si="169"/>
        <v/>
      </c>
      <c r="X282" s="353" t="str">
        <f t="shared" si="165"/>
        <v/>
      </c>
    </row>
    <row r="283" spans="2:24" s="190" customFormat="1" ht="15" customHeight="1">
      <c r="B283" s="198" t="b">
        <f>IF(Pressure_4_R4!D32="",FALSE,TRUE)</f>
        <v>0</v>
      </c>
      <c r="C283" s="199">
        <v>29</v>
      </c>
      <c r="D283" s="200" t="str">
        <f>IF($B283=FALSE,"",표준압력!G311)</f>
        <v/>
      </c>
      <c r="E283" s="200" t="str">
        <f>IF($B283=FALSE,"",표준압력!Q311)</f>
        <v/>
      </c>
      <c r="F283" s="200" t="str">
        <f>IF($B283=FALSE,"",Pressure_4_R4!Q32)</f>
        <v/>
      </c>
      <c r="G283" s="201" t="str">
        <f>IF($B283=FALSE,"",Pressure_4_R4!R32)</f>
        <v/>
      </c>
      <c r="H283" s="201" t="str">
        <f>IF($B283=FALSE,"",Pressure_4_R4!S32)</f>
        <v/>
      </c>
      <c r="I283" s="207" t="b">
        <f t="shared" si="156"/>
        <v>0</v>
      </c>
      <c r="J283" s="202" t="str">
        <f t="shared" si="157"/>
        <v/>
      </c>
      <c r="K283" s="203" t="str">
        <f t="shared" si="158"/>
        <v/>
      </c>
      <c r="L283" s="203" t="str">
        <f t="shared" si="159"/>
        <v/>
      </c>
      <c r="M283" s="193"/>
      <c r="N283" s="204" t="b">
        <f t="shared" si="160"/>
        <v>0</v>
      </c>
      <c r="O283" s="347" t="s">
        <v>360</v>
      </c>
      <c r="P283" s="351">
        <v>14</v>
      </c>
      <c r="Q283" s="348" t="str">
        <f t="shared" ca="1" si="167"/>
        <v/>
      </c>
      <c r="R283" s="204" t="str">
        <f t="shared" ca="1" si="167"/>
        <v/>
      </c>
      <c r="S283" s="204" t="str">
        <f t="shared" ca="1" si="167"/>
        <v/>
      </c>
      <c r="T283" s="352" t="str">
        <f t="shared" si="162"/>
        <v/>
      </c>
      <c r="U283" s="349" t="str">
        <f t="shared" si="170"/>
        <v/>
      </c>
      <c r="V283" s="349" t="str">
        <f t="shared" si="168"/>
        <v/>
      </c>
      <c r="W283" s="349" t="str">
        <f t="shared" si="169"/>
        <v/>
      </c>
      <c r="X283" s="353" t="str">
        <f t="shared" si="165"/>
        <v/>
      </c>
    </row>
    <row r="284" spans="2:24" s="190" customFormat="1" ht="15" customHeight="1">
      <c r="B284" s="198" t="b">
        <f>IF(Pressure_4_R4!D33="",FALSE,TRUE)</f>
        <v>0</v>
      </c>
      <c r="C284" s="199">
        <v>30</v>
      </c>
      <c r="D284" s="200" t="str">
        <f>IF($B284=FALSE,"",표준압력!G312)</f>
        <v/>
      </c>
      <c r="E284" s="200" t="str">
        <f>IF($B284=FALSE,"",표준압력!Q312)</f>
        <v/>
      </c>
      <c r="F284" s="200" t="str">
        <f>IF($B284=FALSE,"",Pressure_4_R4!Q33)</f>
        <v/>
      </c>
      <c r="G284" s="201" t="str">
        <f>IF($B284=FALSE,"",Pressure_4_R4!R33)</f>
        <v/>
      </c>
      <c r="H284" s="201" t="str">
        <f>IF($B284=FALSE,"",Pressure_4_R4!S33)</f>
        <v/>
      </c>
      <c r="I284" s="207" t="b">
        <f t="shared" si="156"/>
        <v>0</v>
      </c>
      <c r="J284" s="202" t="str">
        <f t="shared" si="157"/>
        <v/>
      </c>
      <c r="K284" s="203" t="str">
        <f t="shared" si="158"/>
        <v/>
      </c>
      <c r="L284" s="203" t="str">
        <f t="shared" si="159"/>
        <v/>
      </c>
      <c r="M284" s="193"/>
      <c r="N284" s="204" t="b">
        <f t="shared" si="160"/>
        <v>0</v>
      </c>
      <c r="O284" s="347" t="s">
        <v>360</v>
      </c>
      <c r="P284" s="351">
        <v>15</v>
      </c>
      <c r="Q284" s="348" t="str">
        <f t="shared" ca="1" si="167"/>
        <v/>
      </c>
      <c r="R284" s="204" t="str">
        <f t="shared" ca="1" si="167"/>
        <v/>
      </c>
      <c r="S284" s="204" t="str">
        <f t="shared" ca="1" si="167"/>
        <v/>
      </c>
      <c r="T284" s="352" t="str">
        <f t="shared" si="162"/>
        <v/>
      </c>
      <c r="U284" s="349" t="str">
        <f t="shared" si="170"/>
        <v/>
      </c>
      <c r="V284" s="349" t="str">
        <f t="shared" si="168"/>
        <v/>
      </c>
      <c r="W284" s="349" t="str">
        <f t="shared" si="169"/>
        <v/>
      </c>
      <c r="X284" s="353" t="str">
        <f t="shared" si="165"/>
        <v/>
      </c>
    </row>
    <row r="285" spans="2:24" ht="15" customHeight="1">
      <c r="B285" s="189"/>
      <c r="C285" s="189"/>
      <c r="D285" s="189"/>
      <c r="E285" s="190"/>
      <c r="F285" s="190"/>
      <c r="G285" s="190"/>
      <c r="H285" s="190"/>
      <c r="I285" s="190"/>
      <c r="J285" s="190"/>
      <c r="K285" s="190"/>
      <c r="L285" s="190"/>
      <c r="M285" s="190"/>
      <c r="N285" s="190"/>
      <c r="O285" s="190"/>
      <c r="P285" s="190"/>
      <c r="Q285" s="190"/>
      <c r="R285" s="190"/>
      <c r="S285" s="190"/>
      <c r="T285" s="190"/>
    </row>
    <row r="286" spans="2:24" ht="15" customHeight="1">
      <c r="B286" s="195" t="s">
        <v>493</v>
      </c>
      <c r="C286" s="189"/>
      <c r="D286" s="189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U286" s="206"/>
    </row>
    <row r="287" spans="2:24" ht="15" customHeight="1">
      <c r="B287" s="705" t="s">
        <v>529</v>
      </c>
      <c r="C287" s="707" t="s">
        <v>530</v>
      </c>
      <c r="D287" s="707" t="s">
        <v>357</v>
      </c>
      <c r="E287" s="702" t="s">
        <v>531</v>
      </c>
      <c r="F287" s="702" t="s">
        <v>791</v>
      </c>
      <c r="G287" s="702" t="s">
        <v>48</v>
      </c>
      <c r="H287" s="683" t="s">
        <v>562</v>
      </c>
      <c r="I287" s="683"/>
      <c r="J287" s="683"/>
      <c r="K287" s="683"/>
      <c r="L287" s="702" t="s">
        <v>532</v>
      </c>
      <c r="M287" s="681" t="s">
        <v>564</v>
      </c>
      <c r="N287" s="689"/>
      <c r="O287" s="689"/>
      <c r="P287" s="689"/>
      <c r="Q287" s="682"/>
      <c r="R287" s="702" t="s">
        <v>533</v>
      </c>
      <c r="S287" s="719" t="s">
        <v>534</v>
      </c>
      <c r="T287" s="720"/>
      <c r="U287" s="720"/>
      <c r="V287" s="720"/>
      <c r="W287" s="721"/>
      <c r="X287" s="702" t="s">
        <v>535</v>
      </c>
    </row>
    <row r="288" spans="2:24" ht="15" customHeight="1">
      <c r="B288" s="706"/>
      <c r="C288" s="708"/>
      <c r="D288" s="708"/>
      <c r="E288" s="703"/>
      <c r="F288" s="703"/>
      <c r="G288" s="703"/>
      <c r="H288" s="254" t="s">
        <v>498</v>
      </c>
      <c r="I288" s="254" t="s">
        <v>499</v>
      </c>
      <c r="J288" s="254" t="s">
        <v>451</v>
      </c>
      <c r="K288" s="254" t="s">
        <v>452</v>
      </c>
      <c r="L288" s="703"/>
      <c r="M288" s="702" t="s">
        <v>427</v>
      </c>
      <c r="N288" s="702" t="s">
        <v>502</v>
      </c>
      <c r="O288" s="702" t="s">
        <v>452</v>
      </c>
      <c r="P288" s="702" t="s">
        <v>536</v>
      </c>
      <c r="Q288" s="702" t="s">
        <v>456</v>
      </c>
      <c r="R288" s="703"/>
      <c r="S288" s="705" t="s">
        <v>392</v>
      </c>
      <c r="T288" s="705" t="s">
        <v>393</v>
      </c>
      <c r="U288" s="705" t="s">
        <v>505</v>
      </c>
      <c r="V288" s="705" t="s">
        <v>566</v>
      </c>
      <c r="W288" s="705" t="s">
        <v>537</v>
      </c>
      <c r="X288" s="706"/>
    </row>
    <row r="289" spans="2:24" ht="15" customHeight="1">
      <c r="B289" s="706"/>
      <c r="C289" s="709"/>
      <c r="D289" s="709"/>
      <c r="E289" s="704"/>
      <c r="F289" s="704"/>
      <c r="G289" s="704"/>
      <c r="H289" s="254" t="s">
        <v>507</v>
      </c>
      <c r="I289" s="254" t="s">
        <v>538</v>
      </c>
      <c r="J289" s="254" t="s">
        <v>462</v>
      </c>
      <c r="K289" s="254" t="s">
        <v>463</v>
      </c>
      <c r="L289" s="704"/>
      <c r="M289" s="704"/>
      <c r="N289" s="704"/>
      <c r="O289" s="704"/>
      <c r="P289" s="704"/>
      <c r="Q289" s="704"/>
      <c r="R289" s="704"/>
      <c r="S289" s="713"/>
      <c r="T289" s="713"/>
      <c r="U289" s="713"/>
      <c r="V289" s="713"/>
      <c r="W289" s="713"/>
      <c r="X289" s="706"/>
    </row>
    <row r="290" spans="2:24" ht="15" customHeight="1">
      <c r="B290" s="706"/>
      <c r="C290" s="256">
        <f ca="1">D254</f>
        <v>0</v>
      </c>
      <c r="D290" s="256">
        <f ca="1">E254</f>
        <v>0</v>
      </c>
      <c r="E290" s="257">
        <f t="shared" ref="E290:S290" ca="1" si="171">D290</f>
        <v>0</v>
      </c>
      <c r="F290" s="386">
        <f ca="1">E290</f>
        <v>0</v>
      </c>
      <c r="G290" s="386">
        <f ca="1">F290</f>
        <v>0</v>
      </c>
      <c r="H290" s="257">
        <f t="shared" ca="1" si="171"/>
        <v>0</v>
      </c>
      <c r="I290" s="257">
        <f t="shared" ca="1" si="171"/>
        <v>0</v>
      </c>
      <c r="J290" s="257">
        <f t="shared" ca="1" si="171"/>
        <v>0</v>
      </c>
      <c r="K290" s="257">
        <f t="shared" ca="1" si="171"/>
        <v>0</v>
      </c>
      <c r="L290" s="257">
        <f t="shared" ca="1" si="171"/>
        <v>0</v>
      </c>
      <c r="M290" s="257">
        <f t="shared" ca="1" si="171"/>
        <v>0</v>
      </c>
      <c r="N290" s="257">
        <f t="shared" ca="1" si="171"/>
        <v>0</v>
      </c>
      <c r="O290" s="257">
        <f t="shared" ca="1" si="171"/>
        <v>0</v>
      </c>
      <c r="P290" s="257">
        <f t="shared" ca="1" si="171"/>
        <v>0</v>
      </c>
      <c r="Q290" s="257">
        <f t="shared" ca="1" si="171"/>
        <v>0</v>
      </c>
      <c r="R290" s="257">
        <f t="shared" ca="1" si="171"/>
        <v>0</v>
      </c>
      <c r="S290" s="257">
        <f t="shared" ca="1" si="171"/>
        <v>0</v>
      </c>
      <c r="T290" s="257">
        <f ca="1">W290</f>
        <v>0</v>
      </c>
      <c r="U290" s="257">
        <f ca="1">T290</f>
        <v>0</v>
      </c>
      <c r="V290" s="278"/>
      <c r="W290" s="257">
        <f ca="1">S290</f>
        <v>0</v>
      </c>
      <c r="X290" s="713"/>
    </row>
    <row r="291" spans="2:24" ht="15" customHeight="1">
      <c r="B291" s="207">
        <f t="shared" ref="B291:B305" si="172">C255</f>
        <v>1</v>
      </c>
      <c r="C291" s="207" t="str">
        <f t="shared" ref="C291:D305" si="173">IF($N255=FALSE,"",D255)</f>
        <v/>
      </c>
      <c r="D291" s="204" t="str">
        <f t="shared" si="173"/>
        <v/>
      </c>
      <c r="E291" s="204" t="str">
        <f>IF($N255=FALSE,"",표준압력!Z283)</f>
        <v/>
      </c>
      <c r="F291" s="204" t="str">
        <f>IF($N255=FALSE,"",표준압력!U316)</f>
        <v/>
      </c>
      <c r="G291" s="204" t="str">
        <f>IF($N255=FALSE,"",Pressure_4_R4!L4*L$249)</f>
        <v/>
      </c>
      <c r="H291" s="345" t="str">
        <f t="shared" ref="H291:H305" si="174">IF($N255=FALSE,"",ROUND(AVERAGE(T255,T270),M$310))</f>
        <v/>
      </c>
      <c r="I291" s="204" t="str">
        <f t="shared" ref="I291:I305" si="175">IF($N255=FALSE,"",ROUND(D291,M$310)-H291)</f>
        <v/>
      </c>
      <c r="J291" s="345" t="str">
        <f t="shared" ref="J291:J305" si="176">IF($N255=FALSE,"",((Q270-Q255)+(R270-R255)+(S270-S255))/3)</f>
        <v/>
      </c>
      <c r="K291" s="345" t="str">
        <f t="shared" ref="K291:K305" si="177">IF($N255=FALSE,"",MAX(X255,X270))</f>
        <v/>
      </c>
      <c r="L291" s="204" t="str">
        <f>IF($N255=FALSE,"",SQRT(SUMSQ(E291/2,F291)))</f>
        <v/>
      </c>
      <c r="M291" s="204" t="str">
        <f t="shared" ref="M291:M305" si="178">IF($N255=FALSE,"",G291/2/SQRT(3))</f>
        <v/>
      </c>
      <c r="N291" s="345" t="str">
        <f t="shared" ref="N291:N305" si="179">IF($N255=FALSE,"",MAX(ABS(Q$270-Q$255),ABS(R$270-R$255),ABS(S$270-S$255))/2/SQRT(3))</f>
        <v/>
      </c>
      <c r="O291" s="203" t="str">
        <f t="shared" ref="O291:O305" si="180">IF($N255=FALSE,"",IF(K291=0,MAX(K$291:K$305),K291)/2/SQRT(3))</f>
        <v/>
      </c>
      <c r="P291" s="204" t="str">
        <f t="shared" ref="P291:P305" si="181">IF($N255=FALSE,"",J291/2/SQRT(3))</f>
        <v/>
      </c>
      <c r="Q291" s="204" t="str">
        <f t="shared" ref="Q291:Q305" si="182">IF($N255=FALSE,"",SQRT(SUMSQ(M291:P291)))</f>
        <v/>
      </c>
      <c r="R291" s="204" t="str">
        <f t="shared" ref="R291:R305" si="183">IF($N255=FALSE,"",SQRT(SUMSQ(L291,Q291)))</f>
        <v/>
      </c>
      <c r="S291" s="204" t="str">
        <f t="shared" ref="S291:S305" si="184">IF($N255=FALSE,"",R291*2)</f>
        <v/>
      </c>
      <c r="T291" s="192" t="str">
        <f>IF($N255=FALSE,"",Pressure_4_R4!G4*C291)</f>
        <v/>
      </c>
      <c r="U291" s="192" t="str">
        <f t="shared" ref="U291:U305" si="185">IF($N255=FALSE,"",MAX(S291:T291))</f>
        <v/>
      </c>
      <c r="V291" s="192" t="str">
        <f t="shared" ref="V291:V305" si="186">IF($N255=FALSE,"",IF(((U291-ROUND(U291,M$310))/U291*100)&gt;=5,TRUE,FALSE))</f>
        <v/>
      </c>
      <c r="W291" s="192" t="str">
        <f t="shared" ref="W291:W305" si="187">IF($N255=FALSE,"",IF(ROUND(U291,M$310)=0,ROUNDUP(U291,M$310),IF(V291=TRUE,ROUNDUP(U291,M$310),ROUND(U291,M$310))))</f>
        <v/>
      </c>
      <c r="X291" s="215" t="str">
        <f t="shared" ref="X291:X305" si="188">IF($N255=FALSE,"",IF(S291=U291,0,1))</f>
        <v/>
      </c>
    </row>
    <row r="292" spans="2:24" ht="15" customHeight="1">
      <c r="B292" s="207">
        <f t="shared" si="172"/>
        <v>2</v>
      </c>
      <c r="C292" s="207" t="str">
        <f t="shared" si="173"/>
        <v/>
      </c>
      <c r="D292" s="204" t="str">
        <f t="shared" si="173"/>
        <v/>
      </c>
      <c r="E292" s="204" t="str">
        <f>IF($N256=FALSE,"",표준압력!Z284)</f>
        <v/>
      </c>
      <c r="F292" s="204" t="str">
        <f>IF($N256=FALSE,"",표준압력!U317)</f>
        <v/>
      </c>
      <c r="G292" s="204" t="str">
        <f>IF($N256=FALSE,"",Pressure_4_R4!L5*L$249)</f>
        <v/>
      </c>
      <c r="H292" s="345" t="str">
        <f t="shared" si="174"/>
        <v/>
      </c>
      <c r="I292" s="204" t="str">
        <f t="shared" si="175"/>
        <v/>
      </c>
      <c r="J292" s="345" t="str">
        <f t="shared" si="176"/>
        <v/>
      </c>
      <c r="K292" s="345" t="str">
        <f t="shared" si="177"/>
        <v/>
      </c>
      <c r="L292" s="204" t="str">
        <f t="shared" ref="L292:L305" si="189">IF($N256=FALSE,"",SQRT(SUMSQ(E292/2,F292)))</f>
        <v/>
      </c>
      <c r="M292" s="204" t="str">
        <f t="shared" si="178"/>
        <v/>
      </c>
      <c r="N292" s="345" t="str">
        <f t="shared" si="179"/>
        <v/>
      </c>
      <c r="O292" s="203" t="str">
        <f t="shared" si="180"/>
        <v/>
      </c>
      <c r="P292" s="204" t="str">
        <f t="shared" si="181"/>
        <v/>
      </c>
      <c r="Q292" s="204" t="str">
        <f t="shared" si="182"/>
        <v/>
      </c>
      <c r="R292" s="204" t="str">
        <f t="shared" si="183"/>
        <v/>
      </c>
      <c r="S292" s="204" t="str">
        <f t="shared" si="184"/>
        <v/>
      </c>
      <c r="T292" s="192" t="str">
        <f>IF($N256=FALSE,"",Pressure_4_R4!G5*C292)</f>
        <v/>
      </c>
      <c r="U292" s="192" t="str">
        <f t="shared" si="185"/>
        <v/>
      </c>
      <c r="V292" s="192" t="str">
        <f t="shared" si="186"/>
        <v/>
      </c>
      <c r="W292" s="192" t="str">
        <f t="shared" si="187"/>
        <v/>
      </c>
      <c r="X292" s="215" t="str">
        <f t="shared" si="188"/>
        <v/>
      </c>
    </row>
    <row r="293" spans="2:24" ht="15" customHeight="1">
      <c r="B293" s="207">
        <f t="shared" si="172"/>
        <v>3</v>
      </c>
      <c r="C293" s="207" t="str">
        <f t="shared" si="173"/>
        <v/>
      </c>
      <c r="D293" s="204" t="str">
        <f t="shared" si="173"/>
        <v/>
      </c>
      <c r="E293" s="204" t="str">
        <f>IF($N257=FALSE,"",표준압력!Z285)</f>
        <v/>
      </c>
      <c r="F293" s="204" t="str">
        <f>IF($N257=FALSE,"",표준압력!U318)</f>
        <v/>
      </c>
      <c r="G293" s="204" t="str">
        <f>IF($N257=FALSE,"",Pressure_4_R4!L6*L$249)</f>
        <v/>
      </c>
      <c r="H293" s="345" t="str">
        <f t="shared" si="174"/>
        <v/>
      </c>
      <c r="I293" s="204" t="str">
        <f t="shared" si="175"/>
        <v/>
      </c>
      <c r="J293" s="345" t="str">
        <f t="shared" si="176"/>
        <v/>
      </c>
      <c r="K293" s="345" t="str">
        <f t="shared" si="177"/>
        <v/>
      </c>
      <c r="L293" s="204" t="str">
        <f t="shared" si="189"/>
        <v/>
      </c>
      <c r="M293" s="204" t="str">
        <f t="shared" si="178"/>
        <v/>
      </c>
      <c r="N293" s="345" t="str">
        <f t="shared" si="179"/>
        <v/>
      </c>
      <c r="O293" s="203" t="str">
        <f t="shared" si="180"/>
        <v/>
      </c>
      <c r="P293" s="204" t="str">
        <f t="shared" si="181"/>
        <v/>
      </c>
      <c r="Q293" s="204" t="str">
        <f t="shared" si="182"/>
        <v/>
      </c>
      <c r="R293" s="204" t="str">
        <f t="shared" si="183"/>
        <v/>
      </c>
      <c r="S293" s="204" t="str">
        <f t="shared" si="184"/>
        <v/>
      </c>
      <c r="T293" s="192" t="str">
        <f>IF($N257=FALSE,"",Pressure_4_R4!G6*C293)</f>
        <v/>
      </c>
      <c r="U293" s="192" t="str">
        <f t="shared" si="185"/>
        <v/>
      </c>
      <c r="V293" s="192" t="str">
        <f t="shared" si="186"/>
        <v/>
      </c>
      <c r="W293" s="192" t="str">
        <f t="shared" si="187"/>
        <v/>
      </c>
      <c r="X293" s="215" t="str">
        <f t="shared" si="188"/>
        <v/>
      </c>
    </row>
    <row r="294" spans="2:24" ht="15" customHeight="1">
      <c r="B294" s="207">
        <f t="shared" si="172"/>
        <v>4</v>
      </c>
      <c r="C294" s="207" t="str">
        <f t="shared" si="173"/>
        <v/>
      </c>
      <c r="D294" s="204" t="str">
        <f t="shared" si="173"/>
        <v/>
      </c>
      <c r="E294" s="204" t="str">
        <f>IF($N258=FALSE,"",표준압력!Z286)</f>
        <v/>
      </c>
      <c r="F294" s="204" t="str">
        <f>IF($N258=FALSE,"",표준압력!U319)</f>
        <v/>
      </c>
      <c r="G294" s="204" t="str">
        <f>IF($N258=FALSE,"",Pressure_4_R4!L7*L$249)</f>
        <v/>
      </c>
      <c r="H294" s="345" t="str">
        <f t="shared" si="174"/>
        <v/>
      </c>
      <c r="I294" s="204" t="str">
        <f t="shared" si="175"/>
        <v/>
      </c>
      <c r="J294" s="345" t="str">
        <f t="shared" si="176"/>
        <v/>
      </c>
      <c r="K294" s="345" t="str">
        <f t="shared" si="177"/>
        <v/>
      </c>
      <c r="L294" s="204" t="str">
        <f t="shared" si="189"/>
        <v/>
      </c>
      <c r="M294" s="204" t="str">
        <f t="shared" si="178"/>
        <v/>
      </c>
      <c r="N294" s="345" t="str">
        <f t="shared" si="179"/>
        <v/>
      </c>
      <c r="O294" s="203" t="str">
        <f t="shared" si="180"/>
        <v/>
      </c>
      <c r="P294" s="204" t="str">
        <f t="shared" si="181"/>
        <v/>
      </c>
      <c r="Q294" s="204" t="str">
        <f t="shared" si="182"/>
        <v/>
      </c>
      <c r="R294" s="204" t="str">
        <f t="shared" si="183"/>
        <v/>
      </c>
      <c r="S294" s="204" t="str">
        <f t="shared" si="184"/>
        <v/>
      </c>
      <c r="T294" s="192" t="str">
        <f>IF($N258=FALSE,"",Pressure_4_R4!G7*C294)</f>
        <v/>
      </c>
      <c r="U294" s="192" t="str">
        <f t="shared" si="185"/>
        <v/>
      </c>
      <c r="V294" s="192" t="str">
        <f t="shared" si="186"/>
        <v/>
      </c>
      <c r="W294" s="192" t="str">
        <f t="shared" si="187"/>
        <v/>
      </c>
      <c r="X294" s="215" t="str">
        <f t="shared" si="188"/>
        <v/>
      </c>
    </row>
    <row r="295" spans="2:24" ht="15" customHeight="1">
      <c r="B295" s="207">
        <f t="shared" si="172"/>
        <v>5</v>
      </c>
      <c r="C295" s="207" t="str">
        <f t="shared" si="173"/>
        <v/>
      </c>
      <c r="D295" s="204" t="str">
        <f t="shared" si="173"/>
        <v/>
      </c>
      <c r="E295" s="204" t="str">
        <f>IF($N259=FALSE,"",표준압력!Z287)</f>
        <v/>
      </c>
      <c r="F295" s="204" t="str">
        <f>IF($N259=FALSE,"",표준압력!U320)</f>
        <v/>
      </c>
      <c r="G295" s="204" t="str">
        <f>IF($N259=FALSE,"",Pressure_4_R4!L8*L$249)</f>
        <v/>
      </c>
      <c r="H295" s="345" t="str">
        <f t="shared" si="174"/>
        <v/>
      </c>
      <c r="I295" s="204" t="str">
        <f t="shared" si="175"/>
        <v/>
      </c>
      <c r="J295" s="345" t="str">
        <f t="shared" si="176"/>
        <v/>
      </c>
      <c r="K295" s="345" t="str">
        <f t="shared" si="177"/>
        <v/>
      </c>
      <c r="L295" s="204" t="str">
        <f t="shared" si="189"/>
        <v/>
      </c>
      <c r="M295" s="204" t="str">
        <f t="shared" si="178"/>
        <v/>
      </c>
      <c r="N295" s="345" t="str">
        <f t="shared" si="179"/>
        <v/>
      </c>
      <c r="O295" s="203" t="str">
        <f t="shared" si="180"/>
        <v/>
      </c>
      <c r="P295" s="204" t="str">
        <f t="shared" si="181"/>
        <v/>
      </c>
      <c r="Q295" s="204" t="str">
        <f t="shared" si="182"/>
        <v/>
      </c>
      <c r="R295" s="204" t="str">
        <f t="shared" si="183"/>
        <v/>
      </c>
      <c r="S295" s="204" t="str">
        <f t="shared" si="184"/>
        <v/>
      </c>
      <c r="T295" s="192" t="str">
        <f>IF($N259=FALSE,"",Pressure_4_R4!G8*C295)</f>
        <v/>
      </c>
      <c r="U295" s="192" t="str">
        <f t="shared" si="185"/>
        <v/>
      </c>
      <c r="V295" s="192" t="str">
        <f t="shared" si="186"/>
        <v/>
      </c>
      <c r="W295" s="192" t="str">
        <f t="shared" si="187"/>
        <v/>
      </c>
      <c r="X295" s="215" t="str">
        <f t="shared" si="188"/>
        <v/>
      </c>
    </row>
    <row r="296" spans="2:24" ht="15" customHeight="1">
      <c r="B296" s="207">
        <f t="shared" si="172"/>
        <v>6</v>
      </c>
      <c r="C296" s="207" t="str">
        <f t="shared" si="173"/>
        <v/>
      </c>
      <c r="D296" s="204" t="str">
        <f t="shared" si="173"/>
        <v/>
      </c>
      <c r="E296" s="204" t="str">
        <f>IF($N260=FALSE,"",표준압력!Z288)</f>
        <v/>
      </c>
      <c r="F296" s="204" t="str">
        <f>IF($N260=FALSE,"",표준압력!U321)</f>
        <v/>
      </c>
      <c r="G296" s="204" t="str">
        <f>IF($N260=FALSE,"",Pressure_4_R4!L9*L$249)</f>
        <v/>
      </c>
      <c r="H296" s="345" t="str">
        <f t="shared" si="174"/>
        <v/>
      </c>
      <c r="I296" s="204" t="str">
        <f t="shared" si="175"/>
        <v/>
      </c>
      <c r="J296" s="345" t="str">
        <f t="shared" si="176"/>
        <v/>
      </c>
      <c r="K296" s="345" t="str">
        <f t="shared" si="177"/>
        <v/>
      </c>
      <c r="L296" s="204" t="str">
        <f t="shared" si="189"/>
        <v/>
      </c>
      <c r="M296" s="204" t="str">
        <f t="shared" si="178"/>
        <v/>
      </c>
      <c r="N296" s="345" t="str">
        <f t="shared" si="179"/>
        <v/>
      </c>
      <c r="O296" s="203" t="str">
        <f t="shared" si="180"/>
        <v/>
      </c>
      <c r="P296" s="204" t="str">
        <f t="shared" si="181"/>
        <v/>
      </c>
      <c r="Q296" s="204" t="str">
        <f t="shared" si="182"/>
        <v/>
      </c>
      <c r="R296" s="204" t="str">
        <f t="shared" si="183"/>
        <v/>
      </c>
      <c r="S296" s="204" t="str">
        <f t="shared" si="184"/>
        <v/>
      </c>
      <c r="T296" s="192" t="str">
        <f>IF($N260=FALSE,"",Pressure_4_R4!G9*C296)</f>
        <v/>
      </c>
      <c r="U296" s="192" t="str">
        <f t="shared" si="185"/>
        <v/>
      </c>
      <c r="V296" s="192" t="str">
        <f t="shared" si="186"/>
        <v/>
      </c>
      <c r="W296" s="192" t="str">
        <f t="shared" si="187"/>
        <v/>
      </c>
      <c r="X296" s="215" t="str">
        <f t="shared" si="188"/>
        <v/>
      </c>
    </row>
    <row r="297" spans="2:24" ht="15" customHeight="1">
      <c r="B297" s="207">
        <f t="shared" si="172"/>
        <v>7</v>
      </c>
      <c r="C297" s="207" t="str">
        <f t="shared" si="173"/>
        <v/>
      </c>
      <c r="D297" s="204" t="str">
        <f t="shared" si="173"/>
        <v/>
      </c>
      <c r="E297" s="204" t="str">
        <f>IF($N261=FALSE,"",표준압력!Z289)</f>
        <v/>
      </c>
      <c r="F297" s="204" t="str">
        <f>IF($N261=FALSE,"",표준압력!U322)</f>
        <v/>
      </c>
      <c r="G297" s="204" t="str">
        <f>IF($N261=FALSE,"",Pressure_4_R4!L10*L$249)</f>
        <v/>
      </c>
      <c r="H297" s="345" t="str">
        <f t="shared" si="174"/>
        <v/>
      </c>
      <c r="I297" s="204" t="str">
        <f t="shared" si="175"/>
        <v/>
      </c>
      <c r="J297" s="345" t="str">
        <f t="shared" si="176"/>
        <v/>
      </c>
      <c r="K297" s="345" t="str">
        <f t="shared" si="177"/>
        <v/>
      </c>
      <c r="L297" s="204" t="str">
        <f t="shared" si="189"/>
        <v/>
      </c>
      <c r="M297" s="204" t="str">
        <f t="shared" si="178"/>
        <v/>
      </c>
      <c r="N297" s="345" t="str">
        <f t="shared" si="179"/>
        <v/>
      </c>
      <c r="O297" s="203" t="str">
        <f t="shared" si="180"/>
        <v/>
      </c>
      <c r="P297" s="204" t="str">
        <f t="shared" si="181"/>
        <v/>
      </c>
      <c r="Q297" s="204" t="str">
        <f t="shared" si="182"/>
        <v/>
      </c>
      <c r="R297" s="204" t="str">
        <f t="shared" si="183"/>
        <v/>
      </c>
      <c r="S297" s="204" t="str">
        <f t="shared" si="184"/>
        <v/>
      </c>
      <c r="T297" s="192" t="str">
        <f>IF($N261=FALSE,"",Pressure_4_R4!G10*C297)</f>
        <v/>
      </c>
      <c r="U297" s="192" t="str">
        <f t="shared" si="185"/>
        <v/>
      </c>
      <c r="V297" s="192" t="str">
        <f t="shared" si="186"/>
        <v/>
      </c>
      <c r="W297" s="192" t="str">
        <f t="shared" si="187"/>
        <v/>
      </c>
      <c r="X297" s="215" t="str">
        <f t="shared" si="188"/>
        <v/>
      </c>
    </row>
    <row r="298" spans="2:24" ht="15" customHeight="1">
      <c r="B298" s="207">
        <f t="shared" si="172"/>
        <v>8</v>
      </c>
      <c r="C298" s="207" t="str">
        <f t="shared" si="173"/>
        <v/>
      </c>
      <c r="D298" s="204" t="str">
        <f t="shared" si="173"/>
        <v/>
      </c>
      <c r="E298" s="204" t="str">
        <f>IF($N262=FALSE,"",표준압력!Z290)</f>
        <v/>
      </c>
      <c r="F298" s="204" t="str">
        <f>IF($N262=FALSE,"",표준압력!U323)</f>
        <v/>
      </c>
      <c r="G298" s="204" t="str">
        <f>IF($N262=FALSE,"",Pressure_4_R4!L11*L$249)</f>
        <v/>
      </c>
      <c r="H298" s="345" t="str">
        <f t="shared" si="174"/>
        <v/>
      </c>
      <c r="I298" s="204" t="str">
        <f t="shared" si="175"/>
        <v/>
      </c>
      <c r="J298" s="345" t="str">
        <f t="shared" si="176"/>
        <v/>
      </c>
      <c r="K298" s="345" t="str">
        <f t="shared" si="177"/>
        <v/>
      </c>
      <c r="L298" s="204" t="str">
        <f t="shared" si="189"/>
        <v/>
      </c>
      <c r="M298" s="204" t="str">
        <f t="shared" si="178"/>
        <v/>
      </c>
      <c r="N298" s="345" t="str">
        <f t="shared" si="179"/>
        <v/>
      </c>
      <c r="O298" s="203" t="str">
        <f t="shared" si="180"/>
        <v/>
      </c>
      <c r="P298" s="204" t="str">
        <f t="shared" si="181"/>
        <v/>
      </c>
      <c r="Q298" s="204" t="str">
        <f t="shared" si="182"/>
        <v/>
      </c>
      <c r="R298" s="204" t="str">
        <f t="shared" si="183"/>
        <v/>
      </c>
      <c r="S298" s="204" t="str">
        <f t="shared" si="184"/>
        <v/>
      </c>
      <c r="T298" s="192" t="str">
        <f>IF($N262=FALSE,"",Pressure_4_R4!G11*C298)</f>
        <v/>
      </c>
      <c r="U298" s="192" t="str">
        <f t="shared" si="185"/>
        <v/>
      </c>
      <c r="V298" s="192" t="str">
        <f t="shared" si="186"/>
        <v/>
      </c>
      <c r="W298" s="192" t="str">
        <f t="shared" si="187"/>
        <v/>
      </c>
      <c r="X298" s="215" t="str">
        <f t="shared" si="188"/>
        <v/>
      </c>
    </row>
    <row r="299" spans="2:24" ht="15" customHeight="1">
      <c r="B299" s="207">
        <f t="shared" si="172"/>
        <v>9</v>
      </c>
      <c r="C299" s="207" t="str">
        <f t="shared" si="173"/>
        <v/>
      </c>
      <c r="D299" s="204" t="str">
        <f t="shared" si="173"/>
        <v/>
      </c>
      <c r="E299" s="204" t="str">
        <f>IF($N263=FALSE,"",표준압력!Z291)</f>
        <v/>
      </c>
      <c r="F299" s="204" t="str">
        <f>IF($N263=FALSE,"",표준압력!U324)</f>
        <v/>
      </c>
      <c r="G299" s="204" t="str">
        <f>IF($N263=FALSE,"",Pressure_4_R4!L12*L$249)</f>
        <v/>
      </c>
      <c r="H299" s="345" t="str">
        <f t="shared" si="174"/>
        <v/>
      </c>
      <c r="I299" s="204" t="str">
        <f t="shared" si="175"/>
        <v/>
      </c>
      <c r="J299" s="345" t="str">
        <f t="shared" si="176"/>
        <v/>
      </c>
      <c r="K299" s="345" t="str">
        <f t="shared" si="177"/>
        <v/>
      </c>
      <c r="L299" s="204" t="str">
        <f t="shared" si="189"/>
        <v/>
      </c>
      <c r="M299" s="204" t="str">
        <f t="shared" si="178"/>
        <v/>
      </c>
      <c r="N299" s="345" t="str">
        <f t="shared" si="179"/>
        <v/>
      </c>
      <c r="O299" s="203" t="str">
        <f t="shared" si="180"/>
        <v/>
      </c>
      <c r="P299" s="204" t="str">
        <f t="shared" si="181"/>
        <v/>
      </c>
      <c r="Q299" s="204" t="str">
        <f t="shared" si="182"/>
        <v/>
      </c>
      <c r="R299" s="204" t="str">
        <f t="shared" si="183"/>
        <v/>
      </c>
      <c r="S299" s="204" t="str">
        <f t="shared" si="184"/>
        <v/>
      </c>
      <c r="T299" s="192" t="str">
        <f>IF($N263=FALSE,"",Pressure_4_R4!G12*C299)</f>
        <v/>
      </c>
      <c r="U299" s="192" t="str">
        <f t="shared" si="185"/>
        <v/>
      </c>
      <c r="V299" s="192" t="str">
        <f t="shared" si="186"/>
        <v/>
      </c>
      <c r="W299" s="192" t="str">
        <f t="shared" si="187"/>
        <v/>
      </c>
      <c r="X299" s="215" t="str">
        <f t="shared" si="188"/>
        <v/>
      </c>
    </row>
    <row r="300" spans="2:24" ht="15" customHeight="1">
      <c r="B300" s="207">
        <f t="shared" si="172"/>
        <v>10</v>
      </c>
      <c r="C300" s="207" t="str">
        <f t="shared" si="173"/>
        <v/>
      </c>
      <c r="D300" s="204" t="str">
        <f t="shared" si="173"/>
        <v/>
      </c>
      <c r="E300" s="204" t="str">
        <f>IF($N264=FALSE,"",표준압력!Z292)</f>
        <v/>
      </c>
      <c r="F300" s="204" t="str">
        <f>IF($N264=FALSE,"",표준압력!U325)</f>
        <v/>
      </c>
      <c r="G300" s="204" t="str">
        <f>IF($N264=FALSE,"",Pressure_4_R4!L13*L$249)</f>
        <v/>
      </c>
      <c r="H300" s="345" t="str">
        <f t="shared" si="174"/>
        <v/>
      </c>
      <c r="I300" s="204" t="str">
        <f t="shared" si="175"/>
        <v/>
      </c>
      <c r="J300" s="345" t="str">
        <f t="shared" si="176"/>
        <v/>
      </c>
      <c r="K300" s="345" t="str">
        <f t="shared" si="177"/>
        <v/>
      </c>
      <c r="L300" s="204" t="str">
        <f t="shared" si="189"/>
        <v/>
      </c>
      <c r="M300" s="204" t="str">
        <f t="shared" si="178"/>
        <v/>
      </c>
      <c r="N300" s="345" t="str">
        <f t="shared" si="179"/>
        <v/>
      </c>
      <c r="O300" s="203" t="str">
        <f t="shared" si="180"/>
        <v/>
      </c>
      <c r="P300" s="204" t="str">
        <f t="shared" si="181"/>
        <v/>
      </c>
      <c r="Q300" s="204" t="str">
        <f t="shared" si="182"/>
        <v/>
      </c>
      <c r="R300" s="204" t="str">
        <f t="shared" si="183"/>
        <v/>
      </c>
      <c r="S300" s="204" t="str">
        <f t="shared" si="184"/>
        <v/>
      </c>
      <c r="T300" s="192" t="str">
        <f>IF($N264=FALSE,"",Pressure_4_R4!G13*C300)</f>
        <v/>
      </c>
      <c r="U300" s="192" t="str">
        <f t="shared" si="185"/>
        <v/>
      </c>
      <c r="V300" s="192" t="str">
        <f t="shared" si="186"/>
        <v/>
      </c>
      <c r="W300" s="192" t="str">
        <f t="shared" si="187"/>
        <v/>
      </c>
      <c r="X300" s="215" t="str">
        <f t="shared" si="188"/>
        <v/>
      </c>
    </row>
    <row r="301" spans="2:24" ht="15" customHeight="1">
      <c r="B301" s="207">
        <f t="shared" si="172"/>
        <v>11</v>
      </c>
      <c r="C301" s="207" t="str">
        <f t="shared" si="173"/>
        <v/>
      </c>
      <c r="D301" s="204" t="str">
        <f t="shared" si="173"/>
        <v/>
      </c>
      <c r="E301" s="204" t="str">
        <f>IF($N265=FALSE,"",표준압력!Z293)</f>
        <v/>
      </c>
      <c r="F301" s="204" t="str">
        <f>IF($N265=FALSE,"",표준압력!U326)</f>
        <v/>
      </c>
      <c r="G301" s="204" t="str">
        <f>IF($N265=FALSE,"",Pressure_4_R4!L14*L$249)</f>
        <v/>
      </c>
      <c r="H301" s="345" t="str">
        <f t="shared" si="174"/>
        <v/>
      </c>
      <c r="I301" s="204" t="str">
        <f t="shared" si="175"/>
        <v/>
      </c>
      <c r="J301" s="345" t="str">
        <f t="shared" si="176"/>
        <v/>
      </c>
      <c r="K301" s="345" t="str">
        <f t="shared" si="177"/>
        <v/>
      </c>
      <c r="L301" s="204" t="str">
        <f t="shared" si="189"/>
        <v/>
      </c>
      <c r="M301" s="204" t="str">
        <f t="shared" si="178"/>
        <v/>
      </c>
      <c r="N301" s="345" t="str">
        <f t="shared" si="179"/>
        <v/>
      </c>
      <c r="O301" s="203" t="str">
        <f t="shared" si="180"/>
        <v/>
      </c>
      <c r="P301" s="204" t="str">
        <f t="shared" si="181"/>
        <v/>
      </c>
      <c r="Q301" s="204" t="str">
        <f t="shared" si="182"/>
        <v/>
      </c>
      <c r="R301" s="204" t="str">
        <f t="shared" si="183"/>
        <v/>
      </c>
      <c r="S301" s="204" t="str">
        <f t="shared" si="184"/>
        <v/>
      </c>
      <c r="T301" s="192" t="str">
        <f>IF($N265=FALSE,"",Pressure_4_R4!G14*C301)</f>
        <v/>
      </c>
      <c r="U301" s="192" t="str">
        <f t="shared" si="185"/>
        <v/>
      </c>
      <c r="V301" s="192" t="str">
        <f t="shared" si="186"/>
        <v/>
      </c>
      <c r="W301" s="192" t="str">
        <f t="shared" si="187"/>
        <v/>
      </c>
      <c r="X301" s="215" t="str">
        <f t="shared" si="188"/>
        <v/>
      </c>
    </row>
    <row r="302" spans="2:24" ht="15" customHeight="1">
      <c r="B302" s="207">
        <f t="shared" si="172"/>
        <v>12</v>
      </c>
      <c r="C302" s="207" t="str">
        <f t="shared" si="173"/>
        <v/>
      </c>
      <c r="D302" s="204" t="str">
        <f t="shared" si="173"/>
        <v/>
      </c>
      <c r="E302" s="204" t="str">
        <f>IF($N266=FALSE,"",표준압력!Z294)</f>
        <v/>
      </c>
      <c r="F302" s="204" t="str">
        <f>IF($N266=FALSE,"",표준압력!U327)</f>
        <v/>
      </c>
      <c r="G302" s="204" t="str">
        <f>IF($N266=FALSE,"",Pressure_4_R4!L15*L$249)</f>
        <v/>
      </c>
      <c r="H302" s="345" t="str">
        <f t="shared" si="174"/>
        <v/>
      </c>
      <c r="I302" s="204" t="str">
        <f t="shared" si="175"/>
        <v/>
      </c>
      <c r="J302" s="345" t="str">
        <f t="shared" si="176"/>
        <v/>
      </c>
      <c r="K302" s="345" t="str">
        <f t="shared" si="177"/>
        <v/>
      </c>
      <c r="L302" s="204" t="str">
        <f t="shared" si="189"/>
        <v/>
      </c>
      <c r="M302" s="204" t="str">
        <f t="shared" si="178"/>
        <v/>
      </c>
      <c r="N302" s="345" t="str">
        <f t="shared" si="179"/>
        <v/>
      </c>
      <c r="O302" s="203" t="str">
        <f t="shared" si="180"/>
        <v/>
      </c>
      <c r="P302" s="204" t="str">
        <f t="shared" si="181"/>
        <v/>
      </c>
      <c r="Q302" s="204" t="str">
        <f t="shared" si="182"/>
        <v/>
      </c>
      <c r="R302" s="204" t="str">
        <f t="shared" si="183"/>
        <v/>
      </c>
      <c r="S302" s="204" t="str">
        <f t="shared" si="184"/>
        <v/>
      </c>
      <c r="T302" s="192" t="str">
        <f>IF($N266=FALSE,"",Pressure_4_R4!G15*C302)</f>
        <v/>
      </c>
      <c r="U302" s="192" t="str">
        <f t="shared" si="185"/>
        <v/>
      </c>
      <c r="V302" s="192" t="str">
        <f t="shared" si="186"/>
        <v/>
      </c>
      <c r="W302" s="192" t="str">
        <f t="shared" si="187"/>
        <v/>
      </c>
      <c r="X302" s="215" t="str">
        <f t="shared" si="188"/>
        <v/>
      </c>
    </row>
    <row r="303" spans="2:24" ht="15" customHeight="1">
      <c r="B303" s="207">
        <f t="shared" si="172"/>
        <v>13</v>
      </c>
      <c r="C303" s="207" t="str">
        <f t="shared" si="173"/>
        <v/>
      </c>
      <c r="D303" s="204" t="str">
        <f t="shared" si="173"/>
        <v/>
      </c>
      <c r="E303" s="204" t="str">
        <f>IF($N267=FALSE,"",표준압력!Z295)</f>
        <v/>
      </c>
      <c r="F303" s="204" t="str">
        <f>IF($N267=FALSE,"",표준압력!U328)</f>
        <v/>
      </c>
      <c r="G303" s="204" t="str">
        <f>IF($N267=FALSE,"",Pressure_4_R4!L16*L$249)</f>
        <v/>
      </c>
      <c r="H303" s="345" t="str">
        <f t="shared" si="174"/>
        <v/>
      </c>
      <c r="I303" s="204" t="str">
        <f t="shared" si="175"/>
        <v/>
      </c>
      <c r="J303" s="345" t="str">
        <f t="shared" si="176"/>
        <v/>
      </c>
      <c r="K303" s="345" t="str">
        <f t="shared" si="177"/>
        <v/>
      </c>
      <c r="L303" s="204" t="str">
        <f t="shared" si="189"/>
        <v/>
      </c>
      <c r="M303" s="204" t="str">
        <f t="shared" si="178"/>
        <v/>
      </c>
      <c r="N303" s="345" t="str">
        <f t="shared" si="179"/>
        <v/>
      </c>
      <c r="O303" s="203" t="str">
        <f t="shared" si="180"/>
        <v/>
      </c>
      <c r="P303" s="204" t="str">
        <f t="shared" si="181"/>
        <v/>
      </c>
      <c r="Q303" s="204" t="str">
        <f t="shared" si="182"/>
        <v/>
      </c>
      <c r="R303" s="204" t="str">
        <f t="shared" si="183"/>
        <v/>
      </c>
      <c r="S303" s="204" t="str">
        <f t="shared" si="184"/>
        <v/>
      </c>
      <c r="T303" s="192" t="str">
        <f>IF($N267=FALSE,"",Pressure_4_R4!G16*C303)</f>
        <v/>
      </c>
      <c r="U303" s="192" t="str">
        <f t="shared" si="185"/>
        <v/>
      </c>
      <c r="V303" s="192" t="str">
        <f t="shared" si="186"/>
        <v/>
      </c>
      <c r="W303" s="192" t="str">
        <f t="shared" si="187"/>
        <v/>
      </c>
      <c r="X303" s="215" t="str">
        <f t="shared" si="188"/>
        <v/>
      </c>
    </row>
    <row r="304" spans="2:24" ht="15" customHeight="1">
      <c r="B304" s="207">
        <f t="shared" si="172"/>
        <v>14</v>
      </c>
      <c r="C304" s="207" t="str">
        <f t="shared" si="173"/>
        <v/>
      </c>
      <c r="D304" s="204" t="str">
        <f t="shared" si="173"/>
        <v/>
      </c>
      <c r="E304" s="204" t="str">
        <f>IF($N268=FALSE,"",표준압력!Z296)</f>
        <v/>
      </c>
      <c r="F304" s="204" t="str">
        <f>IF($N268=FALSE,"",표준압력!U329)</f>
        <v/>
      </c>
      <c r="G304" s="204" t="str">
        <f>IF($N268=FALSE,"",Pressure_4_R4!L17*L$249)</f>
        <v/>
      </c>
      <c r="H304" s="345" t="str">
        <f t="shared" si="174"/>
        <v/>
      </c>
      <c r="I304" s="204" t="str">
        <f t="shared" si="175"/>
        <v/>
      </c>
      <c r="J304" s="345" t="str">
        <f t="shared" si="176"/>
        <v/>
      </c>
      <c r="K304" s="345" t="str">
        <f t="shared" si="177"/>
        <v/>
      </c>
      <c r="L304" s="204" t="str">
        <f t="shared" si="189"/>
        <v/>
      </c>
      <c r="M304" s="204" t="str">
        <f t="shared" si="178"/>
        <v/>
      </c>
      <c r="N304" s="345" t="str">
        <f t="shared" si="179"/>
        <v/>
      </c>
      <c r="O304" s="203" t="str">
        <f t="shared" si="180"/>
        <v/>
      </c>
      <c r="P304" s="204" t="str">
        <f t="shared" si="181"/>
        <v/>
      </c>
      <c r="Q304" s="204" t="str">
        <f t="shared" si="182"/>
        <v/>
      </c>
      <c r="R304" s="204" t="str">
        <f t="shared" si="183"/>
        <v/>
      </c>
      <c r="S304" s="204" t="str">
        <f t="shared" si="184"/>
        <v/>
      </c>
      <c r="T304" s="192" t="str">
        <f>IF($N268=FALSE,"",Pressure_4_R4!G17*C304)</f>
        <v/>
      </c>
      <c r="U304" s="192" t="str">
        <f t="shared" si="185"/>
        <v/>
      </c>
      <c r="V304" s="192" t="str">
        <f t="shared" si="186"/>
        <v/>
      </c>
      <c r="W304" s="192" t="str">
        <f t="shared" si="187"/>
        <v/>
      </c>
      <c r="X304" s="215" t="str">
        <f t="shared" si="188"/>
        <v/>
      </c>
    </row>
    <row r="305" spans="2:24" ht="15" customHeight="1" thickBot="1">
      <c r="B305" s="207">
        <f t="shared" si="172"/>
        <v>15</v>
      </c>
      <c r="C305" s="207" t="str">
        <f t="shared" si="173"/>
        <v/>
      </c>
      <c r="D305" s="204" t="str">
        <f t="shared" si="173"/>
        <v/>
      </c>
      <c r="E305" s="204" t="str">
        <f>IF($N269=FALSE,"",표준압력!Z297)</f>
        <v/>
      </c>
      <c r="F305" s="204" t="str">
        <f>IF($N269=FALSE,"",표준압력!U330)</f>
        <v/>
      </c>
      <c r="G305" s="204" t="str">
        <f>IF($N269=FALSE,"",Pressure_4_R4!L18*L$249)</f>
        <v/>
      </c>
      <c r="H305" s="345" t="str">
        <f t="shared" si="174"/>
        <v/>
      </c>
      <c r="I305" s="204" t="str">
        <f t="shared" si="175"/>
        <v/>
      </c>
      <c r="J305" s="345" t="str">
        <f t="shared" si="176"/>
        <v/>
      </c>
      <c r="K305" s="345" t="str">
        <f t="shared" si="177"/>
        <v/>
      </c>
      <c r="L305" s="204" t="str">
        <f t="shared" si="189"/>
        <v/>
      </c>
      <c r="M305" s="204" t="str">
        <f t="shared" si="178"/>
        <v/>
      </c>
      <c r="N305" s="345" t="str">
        <f t="shared" si="179"/>
        <v/>
      </c>
      <c r="O305" s="203" t="str">
        <f t="shared" si="180"/>
        <v/>
      </c>
      <c r="P305" s="204" t="str">
        <f t="shared" si="181"/>
        <v/>
      </c>
      <c r="Q305" s="204" t="str">
        <f t="shared" si="182"/>
        <v/>
      </c>
      <c r="R305" s="204" t="str">
        <f t="shared" si="183"/>
        <v/>
      </c>
      <c r="S305" s="204" t="str">
        <f t="shared" si="184"/>
        <v/>
      </c>
      <c r="T305" s="192" t="str">
        <f>IF($N269=FALSE,"",Pressure_4_R4!G18*C305)</f>
        <v/>
      </c>
      <c r="U305" s="192" t="str">
        <f t="shared" si="185"/>
        <v/>
      </c>
      <c r="V305" s="192" t="str">
        <f t="shared" si="186"/>
        <v/>
      </c>
      <c r="W305" s="192" t="str">
        <f t="shared" si="187"/>
        <v/>
      </c>
      <c r="X305" s="215" t="str">
        <f t="shared" si="188"/>
        <v/>
      </c>
    </row>
    <row r="306" spans="2:24" ht="15" customHeight="1" thickBot="1">
      <c r="S306" s="191"/>
      <c r="U306" s="206"/>
      <c r="V306" s="206"/>
      <c r="X306" s="216" t="str">
        <f>IF($N270=FALSE,"",IF(SUM(X291:X305)=0,"","초과"))</f>
        <v/>
      </c>
    </row>
    <row r="307" spans="2:24" ht="15" customHeight="1">
      <c r="B307" s="195" t="s">
        <v>464</v>
      </c>
      <c r="H307" s="195" t="s">
        <v>397</v>
      </c>
      <c r="T307" s="195" t="s">
        <v>542</v>
      </c>
      <c r="U307" s="206"/>
      <c r="V307" s="206"/>
    </row>
    <row r="308" spans="2:24" ht="15" customHeight="1">
      <c r="B308" s="688" t="s">
        <v>398</v>
      </c>
      <c r="C308" s="683" t="s">
        <v>358</v>
      </c>
      <c r="D308" s="681" t="s">
        <v>562</v>
      </c>
      <c r="E308" s="689"/>
      <c r="F308" s="682"/>
      <c r="H308" s="690" t="s">
        <v>510</v>
      </c>
      <c r="I308" s="691"/>
      <c r="J308" s="692"/>
      <c r="K308" s="697" t="s">
        <v>467</v>
      </c>
      <c r="M308" s="210" t="s">
        <v>511</v>
      </c>
      <c r="N308" s="699" t="s">
        <v>402</v>
      </c>
      <c r="O308" s="700"/>
      <c r="P308" s="700"/>
      <c r="Q308" s="700"/>
      <c r="R308" s="701"/>
      <c r="T308" s="714" t="s">
        <v>421</v>
      </c>
      <c r="U308" s="715"/>
    </row>
    <row r="309" spans="2:24" ht="15" customHeight="1">
      <c r="B309" s="688"/>
      <c r="C309" s="683"/>
      <c r="D309" s="254" t="s">
        <v>476</v>
      </c>
      <c r="E309" s="254" t="s">
        <v>409</v>
      </c>
      <c r="F309" s="254" t="s">
        <v>472</v>
      </c>
      <c r="H309" s="259" t="s">
        <v>146</v>
      </c>
      <c r="I309" s="259" t="s">
        <v>412</v>
      </c>
      <c r="J309" s="259" t="s">
        <v>365</v>
      </c>
      <c r="K309" s="698"/>
      <c r="M309" s="217" t="s">
        <v>475</v>
      </c>
      <c r="N309" s="218" t="s">
        <v>171</v>
      </c>
      <c r="O309" s="283" t="s">
        <v>145</v>
      </c>
      <c r="P309" s="283" t="s">
        <v>66</v>
      </c>
      <c r="Q309" s="283" t="s">
        <v>418</v>
      </c>
      <c r="R309" s="283" t="s">
        <v>95</v>
      </c>
      <c r="T309" s="213" t="s">
        <v>543</v>
      </c>
      <c r="U309" s="214" t="e">
        <f>SLOPE(D291:D305,H291:H305)</f>
        <v>#DIV/0!</v>
      </c>
    </row>
    <row r="310" spans="2:24" ht="15" customHeight="1">
      <c r="B310" s="688"/>
      <c r="C310" s="258">
        <f ca="1">D290</f>
        <v>0</v>
      </c>
      <c r="D310" s="258">
        <f ca="1">H290</f>
        <v>0</v>
      </c>
      <c r="E310" s="258">
        <f ca="1">I290</f>
        <v>0</v>
      </c>
      <c r="F310" s="258">
        <f ca="1">W290</f>
        <v>0</v>
      </c>
      <c r="H310" s="259">
        <f ca="1">D310</f>
        <v>0</v>
      </c>
      <c r="I310" s="259">
        <f ca="1">H310</f>
        <v>0</v>
      </c>
      <c r="J310" s="259">
        <f ca="1">I310</f>
        <v>0</v>
      </c>
      <c r="K310" s="282" t="str">
        <f>IF(TYPE(MATCH("FAIL",K311:K325,0))=16,"","FAIL")</f>
        <v/>
      </c>
      <c r="M310" s="219">
        <f ca="1">IF(R$3=TRUE,MIN(M311:M325),IF(TYPE(MATCH(M249,$AA$6:$AH$6,0))=16,MIN(M311:M325),MIN(M311:M325,C249)))</f>
        <v>0</v>
      </c>
      <c r="N310" s="220">
        <f ca="1">OFFSET(U313,MATCH(M310,V314:V324,0),0)</f>
        <v>0</v>
      </c>
      <c r="O310" s="220">
        <f ca="1">N310</f>
        <v>0</v>
      </c>
      <c r="P310" s="220">
        <f ca="1">O310</f>
        <v>0</v>
      </c>
      <c r="Q310" s="220">
        <f ca="1">P310</f>
        <v>0</v>
      </c>
      <c r="R310" s="220" t="str">
        <f ca="1">OFFSET(U313,MATCH(M310+1,V314:V324,0),0)</f>
        <v>0.0</v>
      </c>
      <c r="T310" s="213" t="s">
        <v>544</v>
      </c>
      <c r="U310" s="214" t="e">
        <f>INTERCEPT(D291:D305,H291:H305)</f>
        <v>#DIV/0!</v>
      </c>
    </row>
    <row r="311" spans="2:24" ht="15" customHeight="1">
      <c r="B311" s="192">
        <f t="shared" ref="B311:B325" si="190">B291</f>
        <v>1</v>
      </c>
      <c r="C311" s="212" t="str">
        <f>IF($N255=FALSE,"",TEXT(ROUND(D291,$M$310),N311))</f>
        <v/>
      </c>
      <c r="D311" s="212" t="str">
        <f t="shared" ref="D311:D325" si="191">IF($N255=FALSE,"",TEXT(H291,O311))</f>
        <v/>
      </c>
      <c r="E311" s="212" t="str">
        <f t="shared" ref="E311:E325" si="192">IF($N255=FALSE,"",TEXT(ROUND(I291,$M$310),P311))</f>
        <v/>
      </c>
      <c r="F311" s="212" t="str">
        <f t="shared" ref="F311:F325" si="193">IF($N255=FALSE,"",TEXT(IF(R$3=TRUE,ROUND(W291,$M$310),ROUNDUP(W291,$M$310)),Q311))</f>
        <v/>
      </c>
      <c r="H311" s="221" t="str">
        <f>IF($N255=FALSE,"",ROUND(Pressure_4_R4!N4*$L$249,M$310+1))</f>
        <v/>
      </c>
      <c r="I311" s="221" t="str">
        <f>IF($N255=FALSE,"",ROUND(Pressure_4_R4!O4*$L$249,M$310+1))</f>
        <v/>
      </c>
      <c r="J311" s="221" t="str">
        <f>IF($N255=FALSE,"","± "&amp;TEXT((I311-H311)/2,R311))</f>
        <v/>
      </c>
      <c r="K311" s="222" t="str">
        <f t="shared" ref="K311:K325" si="194">IF($N255=FALSE,"",IF(AND(H311&lt;=H291,H291&lt;=I311),"PASS","FAIL"))</f>
        <v/>
      </c>
      <c r="M311" s="207" t="str">
        <f t="shared" ref="M311:M325" ca="1" si="195">IF($N255=FALSE,"",OFFSET(V$313,COUNTIF(T$314:T$324,"&lt;="&amp;U291),0)+S$3)</f>
        <v/>
      </c>
      <c r="N311" s="207" t="str">
        <f t="shared" ref="N311:N325" ca="1" si="196">IF($N255=FALSE,"",SUBSTITUTE(OFFSET($X$313,COUNTIF($W$314:$W$323,"&lt;="&amp;ABS(C291)),0),0,"")&amp;N$310)</f>
        <v/>
      </c>
      <c r="O311" s="207" t="str">
        <f t="shared" ref="O311:O325" ca="1" si="197">IF($N255=FALSE,"",SUBSTITUTE(OFFSET($X$313,COUNTIF($W$314:$W$323,"&lt;="&amp;ABS(H291)),0),0,"")&amp;O$310)</f>
        <v/>
      </c>
      <c r="P311" s="207" t="str">
        <f t="shared" ref="P311:P325" ca="1" si="198">IF($N255=FALSE,"",SUBSTITUTE(OFFSET($X$313,COUNTIF($W$314:$W$323,"&lt;="&amp;ABS(I291)),0),0,"")&amp;P$310)</f>
        <v/>
      </c>
      <c r="Q311" s="207" t="str">
        <f t="shared" ref="Q311:R325" si="199">IF($N255=FALSE,"",Q$310)</f>
        <v/>
      </c>
      <c r="R311" s="207" t="str">
        <f t="shared" si="199"/>
        <v/>
      </c>
    </row>
    <row r="312" spans="2:24" ht="15" customHeight="1">
      <c r="B312" s="192">
        <f t="shared" si="190"/>
        <v>2</v>
      </c>
      <c r="C312" s="212" t="str">
        <f t="shared" ref="C312:C325" si="200">IF($N256=FALSE,"",TEXT(ROUND(D292,$M$310),N312))</f>
        <v/>
      </c>
      <c r="D312" s="212" t="str">
        <f t="shared" si="191"/>
        <v/>
      </c>
      <c r="E312" s="212" t="str">
        <f t="shared" si="192"/>
        <v/>
      </c>
      <c r="F312" s="212" t="str">
        <f t="shared" si="193"/>
        <v/>
      </c>
      <c r="H312" s="221" t="str">
        <f>IF($N256=FALSE,"",ROUND(Pressure_4_R4!N5*$L$249,M$310+1))</f>
        <v/>
      </c>
      <c r="I312" s="221" t="str">
        <f>IF($N256=FALSE,"",ROUND(Pressure_4_R4!O5*$L$249,M$310+1))</f>
        <v/>
      </c>
      <c r="J312" s="221" t="str">
        <f t="shared" ref="J312:J325" si="201">IF($N256=FALSE,"","± "&amp;TEXT((I312-H312)/2,R312))</f>
        <v/>
      </c>
      <c r="K312" s="222" t="str">
        <f t="shared" si="194"/>
        <v/>
      </c>
      <c r="M312" s="207" t="str">
        <f t="shared" ca="1" si="195"/>
        <v/>
      </c>
      <c r="N312" s="207" t="str">
        <f t="shared" ca="1" si="196"/>
        <v/>
      </c>
      <c r="O312" s="207" t="str">
        <f t="shared" ca="1" si="197"/>
        <v/>
      </c>
      <c r="P312" s="207" t="str">
        <f t="shared" ca="1" si="198"/>
        <v/>
      </c>
      <c r="Q312" s="207" t="str">
        <f t="shared" si="199"/>
        <v/>
      </c>
      <c r="R312" s="207" t="str">
        <f t="shared" si="199"/>
        <v/>
      </c>
      <c r="T312" s="209" t="s">
        <v>470</v>
      </c>
      <c r="U312" s="209" t="s">
        <v>539</v>
      </c>
      <c r="V312" s="209" t="s">
        <v>512</v>
      </c>
      <c r="W312" s="209" t="s">
        <v>468</v>
      </c>
      <c r="X312" s="209" t="s">
        <v>404</v>
      </c>
    </row>
    <row r="313" spans="2:24" ht="15" customHeight="1">
      <c r="B313" s="192">
        <f t="shared" si="190"/>
        <v>3</v>
      </c>
      <c r="C313" s="212" t="str">
        <f t="shared" si="200"/>
        <v/>
      </c>
      <c r="D313" s="212" t="str">
        <f t="shared" si="191"/>
        <v/>
      </c>
      <c r="E313" s="212" t="str">
        <f t="shared" si="192"/>
        <v/>
      </c>
      <c r="F313" s="212" t="str">
        <f t="shared" si="193"/>
        <v/>
      </c>
      <c r="H313" s="221" t="str">
        <f>IF($N257=FALSE,"",ROUND(Pressure_4_R4!N6*$L$249,M$310+1))</f>
        <v/>
      </c>
      <c r="I313" s="221" t="str">
        <f>IF($N257=FALSE,"",ROUND(Pressure_4_R4!O6*$L$249,M$310+1))</f>
        <v/>
      </c>
      <c r="J313" s="221" t="str">
        <f t="shared" si="201"/>
        <v/>
      </c>
      <c r="K313" s="222" t="str">
        <f t="shared" si="194"/>
        <v/>
      </c>
      <c r="M313" s="207" t="str">
        <f t="shared" ca="1" si="195"/>
        <v/>
      </c>
      <c r="N313" s="207" t="str">
        <f t="shared" ca="1" si="196"/>
        <v/>
      </c>
      <c r="O313" s="207" t="str">
        <f t="shared" ca="1" si="197"/>
        <v/>
      </c>
      <c r="P313" s="207" t="str">
        <f t="shared" ca="1" si="198"/>
        <v/>
      </c>
      <c r="Q313" s="207" t="str">
        <f t="shared" si="199"/>
        <v/>
      </c>
      <c r="R313" s="207" t="str">
        <f t="shared" si="199"/>
        <v/>
      </c>
      <c r="T313" s="211"/>
      <c r="U313" s="211" t="s">
        <v>133</v>
      </c>
      <c r="V313" s="209" t="s">
        <v>516</v>
      </c>
      <c r="W313" s="211"/>
      <c r="X313" s="211" t="s">
        <v>133</v>
      </c>
    </row>
    <row r="314" spans="2:24" ht="15" customHeight="1">
      <c r="B314" s="192">
        <f t="shared" si="190"/>
        <v>4</v>
      </c>
      <c r="C314" s="212" t="str">
        <f t="shared" si="200"/>
        <v/>
      </c>
      <c r="D314" s="212" t="str">
        <f t="shared" si="191"/>
        <v/>
      </c>
      <c r="E314" s="212" t="str">
        <f t="shared" si="192"/>
        <v/>
      </c>
      <c r="F314" s="212" t="str">
        <f t="shared" si="193"/>
        <v/>
      </c>
      <c r="H314" s="221" t="str">
        <f>IF($N258=FALSE,"",ROUND(Pressure_4_R4!N7*$L$249,M$310+1))</f>
        <v/>
      </c>
      <c r="I314" s="221" t="str">
        <f>IF($N258=FALSE,"",ROUND(Pressure_4_R4!O7*$L$249,M$310+1))</f>
        <v/>
      </c>
      <c r="J314" s="221" t="str">
        <f t="shared" si="201"/>
        <v/>
      </c>
      <c r="K314" s="222" t="str">
        <f t="shared" si="194"/>
        <v/>
      </c>
      <c r="M314" s="207" t="str">
        <f t="shared" ca="1" si="195"/>
        <v/>
      </c>
      <c r="N314" s="207" t="str">
        <f t="shared" ca="1" si="196"/>
        <v/>
      </c>
      <c r="O314" s="207" t="str">
        <f t="shared" ca="1" si="197"/>
        <v/>
      </c>
      <c r="P314" s="207" t="str">
        <f t="shared" ca="1" si="198"/>
        <v/>
      </c>
      <c r="Q314" s="207" t="str">
        <f t="shared" si="199"/>
        <v/>
      </c>
      <c r="R314" s="207" t="str">
        <f t="shared" si="199"/>
        <v/>
      </c>
      <c r="T314" s="325">
        <v>1E-8</v>
      </c>
      <c r="U314" s="325" t="s">
        <v>706</v>
      </c>
      <c r="V314" s="325">
        <v>8</v>
      </c>
      <c r="W314" s="75">
        <v>0</v>
      </c>
      <c r="X314" s="75"/>
    </row>
    <row r="315" spans="2:24" ht="15" customHeight="1">
      <c r="B315" s="192">
        <f t="shared" si="190"/>
        <v>5</v>
      </c>
      <c r="C315" s="212" t="str">
        <f t="shared" si="200"/>
        <v/>
      </c>
      <c r="D315" s="212" t="str">
        <f t="shared" si="191"/>
        <v/>
      </c>
      <c r="E315" s="212" t="str">
        <f t="shared" si="192"/>
        <v/>
      </c>
      <c r="F315" s="212" t="str">
        <f t="shared" si="193"/>
        <v/>
      </c>
      <c r="H315" s="221" t="str">
        <f>IF($N259=FALSE,"",ROUND(Pressure_4_R4!N8*$L$249,M$310+1))</f>
        <v/>
      </c>
      <c r="I315" s="221" t="str">
        <f>IF($N259=FALSE,"",ROUND(Pressure_4_R4!O8*$L$249,M$310+1))</f>
        <v/>
      </c>
      <c r="J315" s="221" t="str">
        <f t="shared" si="201"/>
        <v/>
      </c>
      <c r="K315" s="222" t="str">
        <f t="shared" si="194"/>
        <v/>
      </c>
      <c r="M315" s="207" t="str">
        <f t="shared" ca="1" si="195"/>
        <v/>
      </c>
      <c r="N315" s="207" t="str">
        <f t="shared" ca="1" si="196"/>
        <v/>
      </c>
      <c r="O315" s="207" t="str">
        <f t="shared" ca="1" si="197"/>
        <v/>
      </c>
      <c r="P315" s="207" t="str">
        <f t="shared" ca="1" si="198"/>
        <v/>
      </c>
      <c r="Q315" s="207" t="str">
        <f t="shared" si="199"/>
        <v/>
      </c>
      <c r="R315" s="207" t="str">
        <f t="shared" si="199"/>
        <v/>
      </c>
      <c r="T315" s="325">
        <v>9.9999999999999995E-8</v>
      </c>
      <c r="U315" s="325" t="s">
        <v>707</v>
      </c>
      <c r="V315" s="325">
        <v>7</v>
      </c>
      <c r="W315" s="75">
        <v>1</v>
      </c>
      <c r="X315" s="75"/>
    </row>
    <row r="316" spans="2:24" ht="15" customHeight="1">
      <c r="B316" s="192">
        <f t="shared" si="190"/>
        <v>6</v>
      </c>
      <c r="C316" s="212" t="str">
        <f t="shared" si="200"/>
        <v/>
      </c>
      <c r="D316" s="212" t="str">
        <f t="shared" si="191"/>
        <v/>
      </c>
      <c r="E316" s="212" t="str">
        <f t="shared" si="192"/>
        <v/>
      </c>
      <c r="F316" s="212" t="str">
        <f t="shared" si="193"/>
        <v/>
      </c>
      <c r="H316" s="221" t="str">
        <f>IF($N260=FALSE,"",ROUND(Pressure_4_R4!N9*$L$249,M$310+1))</f>
        <v/>
      </c>
      <c r="I316" s="221" t="str">
        <f>IF($N260=FALSE,"",ROUND(Pressure_4_R4!O9*$L$249,M$310+1))</f>
        <v/>
      </c>
      <c r="J316" s="221" t="str">
        <f t="shared" si="201"/>
        <v/>
      </c>
      <c r="K316" s="222" t="str">
        <f t="shared" si="194"/>
        <v/>
      </c>
      <c r="M316" s="207" t="str">
        <f t="shared" ca="1" si="195"/>
        <v/>
      </c>
      <c r="N316" s="207" t="str">
        <f t="shared" ca="1" si="196"/>
        <v/>
      </c>
      <c r="O316" s="207" t="str">
        <f t="shared" ca="1" si="197"/>
        <v/>
      </c>
      <c r="P316" s="207" t="str">
        <f t="shared" ca="1" si="198"/>
        <v/>
      </c>
      <c r="Q316" s="207" t="str">
        <f t="shared" si="199"/>
        <v/>
      </c>
      <c r="R316" s="207" t="str">
        <f t="shared" si="199"/>
        <v/>
      </c>
      <c r="T316" s="325">
        <v>9.9999999999999995E-7</v>
      </c>
      <c r="U316" s="325" t="s">
        <v>477</v>
      </c>
      <c r="V316" s="325">
        <v>6</v>
      </c>
      <c r="W316" s="75">
        <v>10</v>
      </c>
      <c r="X316" s="75" t="s">
        <v>134</v>
      </c>
    </row>
    <row r="317" spans="2:24" ht="15" customHeight="1">
      <c r="B317" s="192">
        <f t="shared" si="190"/>
        <v>7</v>
      </c>
      <c r="C317" s="212" t="str">
        <f t="shared" si="200"/>
        <v/>
      </c>
      <c r="D317" s="212" t="str">
        <f t="shared" si="191"/>
        <v/>
      </c>
      <c r="E317" s="212" t="str">
        <f t="shared" si="192"/>
        <v/>
      </c>
      <c r="F317" s="212" t="str">
        <f t="shared" si="193"/>
        <v/>
      </c>
      <c r="H317" s="221" t="str">
        <f>IF($N261=FALSE,"",ROUND(Pressure_4_R4!N10*$L$249,M$310+1))</f>
        <v/>
      </c>
      <c r="I317" s="221" t="str">
        <f>IF($N261=FALSE,"",ROUND(Pressure_4_R4!O10*$L$249,M$310+1))</f>
        <v/>
      </c>
      <c r="J317" s="221" t="str">
        <f t="shared" si="201"/>
        <v/>
      </c>
      <c r="K317" s="222" t="str">
        <f t="shared" si="194"/>
        <v/>
      </c>
      <c r="M317" s="207" t="str">
        <f t="shared" ca="1" si="195"/>
        <v/>
      </c>
      <c r="N317" s="207" t="str">
        <f t="shared" ca="1" si="196"/>
        <v/>
      </c>
      <c r="O317" s="207" t="str">
        <f t="shared" ca="1" si="197"/>
        <v/>
      </c>
      <c r="P317" s="207" t="str">
        <f t="shared" ca="1" si="198"/>
        <v/>
      </c>
      <c r="Q317" s="207" t="str">
        <f t="shared" si="199"/>
        <v/>
      </c>
      <c r="R317" s="207" t="str">
        <f t="shared" si="199"/>
        <v/>
      </c>
      <c r="T317" s="325">
        <v>1.0000000000000001E-5</v>
      </c>
      <c r="U317" s="325" t="s">
        <v>708</v>
      </c>
      <c r="V317" s="325">
        <v>5</v>
      </c>
      <c r="W317" s="75">
        <v>100</v>
      </c>
      <c r="X317" s="75" t="s">
        <v>135</v>
      </c>
    </row>
    <row r="318" spans="2:24" ht="15" customHeight="1">
      <c r="B318" s="192">
        <f t="shared" si="190"/>
        <v>8</v>
      </c>
      <c r="C318" s="212" t="str">
        <f t="shared" si="200"/>
        <v/>
      </c>
      <c r="D318" s="212" t="str">
        <f t="shared" si="191"/>
        <v/>
      </c>
      <c r="E318" s="212" t="str">
        <f t="shared" si="192"/>
        <v/>
      </c>
      <c r="F318" s="212" t="str">
        <f t="shared" si="193"/>
        <v/>
      </c>
      <c r="H318" s="221" t="str">
        <f>IF($N262=FALSE,"",ROUND(Pressure_4_R4!N11*$L$249,M$310+1))</f>
        <v/>
      </c>
      <c r="I318" s="221" t="str">
        <f>IF($N262=FALSE,"",ROUND(Pressure_4_R4!O11*$L$249,M$310+1))</f>
        <v/>
      </c>
      <c r="J318" s="221" t="str">
        <f t="shared" si="201"/>
        <v/>
      </c>
      <c r="K318" s="222" t="str">
        <f t="shared" si="194"/>
        <v/>
      </c>
      <c r="M318" s="207" t="str">
        <f t="shared" ca="1" si="195"/>
        <v/>
      </c>
      <c r="N318" s="207" t="str">
        <f t="shared" ca="1" si="196"/>
        <v/>
      </c>
      <c r="O318" s="207" t="str">
        <f t="shared" ca="1" si="197"/>
        <v/>
      </c>
      <c r="P318" s="207" t="str">
        <f t="shared" ca="1" si="198"/>
        <v/>
      </c>
      <c r="Q318" s="207" t="str">
        <f t="shared" si="199"/>
        <v/>
      </c>
      <c r="R318" s="207" t="str">
        <f t="shared" si="199"/>
        <v/>
      </c>
      <c r="T318" s="325">
        <v>1E-4</v>
      </c>
      <c r="U318" s="325" t="s">
        <v>518</v>
      </c>
      <c r="V318" s="325">
        <v>4</v>
      </c>
      <c r="W318" s="75">
        <v>1000</v>
      </c>
      <c r="X318" s="75" t="s">
        <v>136</v>
      </c>
    </row>
    <row r="319" spans="2:24" ht="15" customHeight="1">
      <c r="B319" s="192">
        <f t="shared" si="190"/>
        <v>9</v>
      </c>
      <c r="C319" s="212" t="str">
        <f t="shared" si="200"/>
        <v/>
      </c>
      <c r="D319" s="212" t="str">
        <f t="shared" si="191"/>
        <v/>
      </c>
      <c r="E319" s="212" t="str">
        <f t="shared" si="192"/>
        <v/>
      </c>
      <c r="F319" s="212" t="str">
        <f t="shared" si="193"/>
        <v/>
      </c>
      <c r="H319" s="221" t="str">
        <f>IF($N263=FALSE,"",ROUND(Pressure_4_R4!N12*$L$249,M$310+1))</f>
        <v/>
      </c>
      <c r="I319" s="221" t="str">
        <f>IF($N263=FALSE,"",ROUND(Pressure_4_R4!O12*$L$249,M$310+1))</f>
        <v/>
      </c>
      <c r="J319" s="221" t="str">
        <f t="shared" si="201"/>
        <v/>
      </c>
      <c r="K319" s="222" t="str">
        <f t="shared" si="194"/>
        <v/>
      </c>
      <c r="M319" s="207" t="str">
        <f t="shared" ca="1" si="195"/>
        <v/>
      </c>
      <c r="N319" s="207" t="str">
        <f t="shared" ca="1" si="196"/>
        <v/>
      </c>
      <c r="O319" s="207" t="str">
        <f t="shared" ca="1" si="197"/>
        <v/>
      </c>
      <c r="P319" s="207" t="str">
        <f t="shared" ca="1" si="198"/>
        <v/>
      </c>
      <c r="Q319" s="207" t="str">
        <f t="shared" si="199"/>
        <v/>
      </c>
      <c r="R319" s="207" t="str">
        <f t="shared" si="199"/>
        <v/>
      </c>
      <c r="T319" s="325">
        <v>1E-3</v>
      </c>
      <c r="U319" s="326" t="s">
        <v>709</v>
      </c>
      <c r="V319" s="325">
        <v>3</v>
      </c>
      <c r="W319" s="75">
        <v>10000</v>
      </c>
      <c r="X319" s="75" t="s">
        <v>137</v>
      </c>
    </row>
    <row r="320" spans="2:24" ht="15" customHeight="1">
      <c r="B320" s="192">
        <f t="shared" si="190"/>
        <v>10</v>
      </c>
      <c r="C320" s="212" t="str">
        <f t="shared" si="200"/>
        <v/>
      </c>
      <c r="D320" s="212" t="str">
        <f t="shared" si="191"/>
        <v/>
      </c>
      <c r="E320" s="212" t="str">
        <f t="shared" si="192"/>
        <v/>
      </c>
      <c r="F320" s="212" t="str">
        <f t="shared" si="193"/>
        <v/>
      </c>
      <c r="H320" s="221" t="str">
        <f>IF($N264=FALSE,"",ROUND(Pressure_4_R4!N13*$L$249,M$310+1))</f>
        <v/>
      </c>
      <c r="I320" s="221" t="str">
        <f>IF($N264=FALSE,"",ROUND(Pressure_4_R4!O13*$L$249,M$310+1))</f>
        <v/>
      </c>
      <c r="J320" s="221" t="str">
        <f t="shared" si="201"/>
        <v/>
      </c>
      <c r="K320" s="222" t="str">
        <f t="shared" si="194"/>
        <v/>
      </c>
      <c r="M320" s="207" t="str">
        <f t="shared" ca="1" si="195"/>
        <v/>
      </c>
      <c r="N320" s="207" t="str">
        <f t="shared" ca="1" si="196"/>
        <v/>
      </c>
      <c r="O320" s="207" t="str">
        <f t="shared" ca="1" si="197"/>
        <v/>
      </c>
      <c r="P320" s="207" t="str">
        <f t="shared" ca="1" si="198"/>
        <v/>
      </c>
      <c r="Q320" s="207" t="str">
        <f t="shared" si="199"/>
        <v/>
      </c>
      <c r="R320" s="207" t="str">
        <f t="shared" si="199"/>
        <v/>
      </c>
      <c r="T320" s="325">
        <v>0.01</v>
      </c>
      <c r="U320" s="326" t="s">
        <v>710</v>
      </c>
      <c r="V320" s="325">
        <v>2</v>
      </c>
      <c r="W320" s="75">
        <v>100000</v>
      </c>
      <c r="X320" s="75" t="s">
        <v>138</v>
      </c>
    </row>
    <row r="321" spans="1:24" ht="15" customHeight="1">
      <c r="B321" s="192">
        <f t="shared" si="190"/>
        <v>11</v>
      </c>
      <c r="C321" s="212" t="str">
        <f t="shared" si="200"/>
        <v/>
      </c>
      <c r="D321" s="212" t="str">
        <f t="shared" si="191"/>
        <v/>
      </c>
      <c r="E321" s="212" t="str">
        <f t="shared" si="192"/>
        <v/>
      </c>
      <c r="F321" s="212" t="str">
        <f t="shared" si="193"/>
        <v/>
      </c>
      <c r="H321" s="221" t="str">
        <f>IF($N265=FALSE,"",ROUND(Pressure_4_R4!N14*$L$249,M$310+1))</f>
        <v/>
      </c>
      <c r="I321" s="221" t="str">
        <f>IF($N265=FALSE,"",ROUND(Pressure_4_R4!O14*$L$249,M$310+1))</f>
        <v/>
      </c>
      <c r="J321" s="221" t="str">
        <f t="shared" si="201"/>
        <v/>
      </c>
      <c r="K321" s="222" t="str">
        <f t="shared" si="194"/>
        <v/>
      </c>
      <c r="M321" s="207" t="str">
        <f t="shared" ca="1" si="195"/>
        <v/>
      </c>
      <c r="N321" s="207" t="str">
        <f t="shared" ca="1" si="196"/>
        <v/>
      </c>
      <c r="O321" s="207" t="str">
        <f t="shared" ca="1" si="197"/>
        <v/>
      </c>
      <c r="P321" s="207" t="str">
        <f t="shared" ca="1" si="198"/>
        <v/>
      </c>
      <c r="Q321" s="207" t="str">
        <f t="shared" si="199"/>
        <v/>
      </c>
      <c r="R321" s="207" t="str">
        <f t="shared" si="199"/>
        <v/>
      </c>
      <c r="T321" s="325">
        <v>0.1</v>
      </c>
      <c r="U321" s="326" t="s">
        <v>685</v>
      </c>
      <c r="V321" s="325">
        <v>1</v>
      </c>
      <c r="W321" s="75">
        <v>1000000</v>
      </c>
      <c r="X321" s="75" t="s">
        <v>139</v>
      </c>
    </row>
    <row r="322" spans="1:24" ht="15" customHeight="1">
      <c r="B322" s="192">
        <f t="shared" si="190"/>
        <v>12</v>
      </c>
      <c r="C322" s="212" t="str">
        <f t="shared" si="200"/>
        <v/>
      </c>
      <c r="D322" s="212" t="str">
        <f t="shared" si="191"/>
        <v/>
      </c>
      <c r="E322" s="212" t="str">
        <f t="shared" si="192"/>
        <v/>
      </c>
      <c r="F322" s="212" t="str">
        <f t="shared" si="193"/>
        <v/>
      </c>
      <c r="H322" s="221" t="str">
        <f>IF($N266=FALSE,"",ROUND(Pressure_4_R4!N15*$L$249,M$310+1))</f>
        <v/>
      </c>
      <c r="I322" s="221" t="str">
        <f>IF($N266=FALSE,"",ROUND(Pressure_4_R4!O15*$L$249,M$310+1))</f>
        <v/>
      </c>
      <c r="J322" s="221" t="str">
        <f t="shared" si="201"/>
        <v/>
      </c>
      <c r="K322" s="222" t="str">
        <f t="shared" si="194"/>
        <v/>
      </c>
      <c r="M322" s="207" t="str">
        <f t="shared" ca="1" si="195"/>
        <v/>
      </c>
      <c r="N322" s="207" t="str">
        <f t="shared" ca="1" si="196"/>
        <v/>
      </c>
      <c r="O322" s="207" t="str">
        <f t="shared" ca="1" si="197"/>
        <v/>
      </c>
      <c r="P322" s="207" t="str">
        <f t="shared" ca="1" si="198"/>
        <v/>
      </c>
      <c r="Q322" s="207" t="str">
        <f t="shared" si="199"/>
        <v/>
      </c>
      <c r="R322" s="207" t="str">
        <f t="shared" si="199"/>
        <v/>
      </c>
      <c r="T322" s="325">
        <v>1</v>
      </c>
      <c r="U322" s="325">
        <v>0</v>
      </c>
      <c r="V322" s="325">
        <v>0</v>
      </c>
      <c r="W322" s="75">
        <v>10000000</v>
      </c>
      <c r="X322" s="75" t="s">
        <v>140</v>
      </c>
    </row>
    <row r="323" spans="1:24" ht="15" customHeight="1">
      <c r="B323" s="192">
        <f t="shared" si="190"/>
        <v>13</v>
      </c>
      <c r="C323" s="212" t="str">
        <f t="shared" si="200"/>
        <v/>
      </c>
      <c r="D323" s="212" t="str">
        <f t="shared" si="191"/>
        <v/>
      </c>
      <c r="E323" s="212" t="str">
        <f t="shared" si="192"/>
        <v/>
      </c>
      <c r="F323" s="212" t="str">
        <f t="shared" si="193"/>
        <v/>
      </c>
      <c r="H323" s="221" t="str">
        <f>IF($N267=FALSE,"",ROUND(Pressure_4_R4!N16*$L$249,M$310+1))</f>
        <v/>
      </c>
      <c r="I323" s="221" t="str">
        <f>IF($N267=FALSE,"",ROUND(Pressure_4_R4!O16*$L$249,M$310+1))</f>
        <v/>
      </c>
      <c r="J323" s="221" t="str">
        <f t="shared" si="201"/>
        <v/>
      </c>
      <c r="K323" s="222" t="str">
        <f t="shared" si="194"/>
        <v/>
      </c>
      <c r="M323" s="207" t="str">
        <f t="shared" ca="1" si="195"/>
        <v/>
      </c>
      <c r="N323" s="207" t="str">
        <f t="shared" ca="1" si="196"/>
        <v/>
      </c>
      <c r="O323" s="207" t="str">
        <f t="shared" ca="1" si="197"/>
        <v/>
      </c>
      <c r="P323" s="207" t="str">
        <f t="shared" ca="1" si="198"/>
        <v/>
      </c>
      <c r="Q323" s="207" t="str">
        <f t="shared" si="199"/>
        <v/>
      </c>
      <c r="R323" s="207" t="str">
        <f t="shared" si="199"/>
        <v/>
      </c>
      <c r="T323" s="325">
        <v>10</v>
      </c>
      <c r="U323" s="325">
        <v>0</v>
      </c>
      <c r="V323" s="325">
        <v>-1</v>
      </c>
      <c r="W323" s="75"/>
      <c r="X323" s="75"/>
    </row>
    <row r="324" spans="1:24" ht="15" customHeight="1">
      <c r="B324" s="192">
        <f t="shared" si="190"/>
        <v>14</v>
      </c>
      <c r="C324" s="212" t="str">
        <f t="shared" si="200"/>
        <v/>
      </c>
      <c r="D324" s="212" t="str">
        <f t="shared" si="191"/>
        <v/>
      </c>
      <c r="E324" s="212" t="str">
        <f t="shared" si="192"/>
        <v/>
      </c>
      <c r="F324" s="212" t="str">
        <f t="shared" si="193"/>
        <v/>
      </c>
      <c r="H324" s="221" t="str">
        <f>IF($N268=FALSE,"",ROUND(Pressure_4_R4!N17*$L$249,M$310+1))</f>
        <v/>
      </c>
      <c r="I324" s="221" t="str">
        <f>IF($N268=FALSE,"",ROUND(Pressure_4_R4!O17*$L$249,M$310+1))</f>
        <v/>
      </c>
      <c r="J324" s="221" t="str">
        <f t="shared" si="201"/>
        <v/>
      </c>
      <c r="K324" s="222" t="str">
        <f t="shared" si="194"/>
        <v/>
      </c>
      <c r="M324" s="207" t="str">
        <f t="shared" ca="1" si="195"/>
        <v/>
      </c>
      <c r="N324" s="207" t="str">
        <f t="shared" ca="1" si="196"/>
        <v/>
      </c>
      <c r="O324" s="207" t="str">
        <f t="shared" ca="1" si="197"/>
        <v/>
      </c>
      <c r="P324" s="207" t="str">
        <f t="shared" ca="1" si="198"/>
        <v/>
      </c>
      <c r="Q324" s="207" t="str">
        <f t="shared" si="199"/>
        <v/>
      </c>
      <c r="R324" s="207" t="str">
        <f t="shared" si="199"/>
        <v/>
      </c>
      <c r="T324" s="325">
        <v>100</v>
      </c>
      <c r="U324" s="325">
        <v>0</v>
      </c>
      <c r="V324" s="325">
        <v>-2</v>
      </c>
    </row>
    <row r="325" spans="1:24" ht="15" customHeight="1">
      <c r="B325" s="192">
        <f t="shared" si="190"/>
        <v>15</v>
      </c>
      <c r="C325" s="212" t="str">
        <f t="shared" si="200"/>
        <v/>
      </c>
      <c r="D325" s="212" t="str">
        <f t="shared" si="191"/>
        <v/>
      </c>
      <c r="E325" s="212" t="str">
        <f t="shared" si="192"/>
        <v/>
      </c>
      <c r="F325" s="212" t="str">
        <f t="shared" si="193"/>
        <v/>
      </c>
      <c r="H325" s="221" t="str">
        <f>IF($N269=FALSE,"",ROUND(Pressure_4_R4!N18*$L$249,M$310+1))</f>
        <v/>
      </c>
      <c r="I325" s="221" t="str">
        <f>IF($N269=FALSE,"",ROUND(Pressure_4_R4!O18*$L$249,M$310+1))</f>
        <v/>
      </c>
      <c r="J325" s="221" t="str">
        <f t="shared" si="201"/>
        <v/>
      </c>
      <c r="K325" s="222" t="str">
        <f t="shared" si="194"/>
        <v/>
      </c>
      <c r="M325" s="207" t="str">
        <f t="shared" ca="1" si="195"/>
        <v/>
      </c>
      <c r="N325" s="207" t="str">
        <f t="shared" ca="1" si="196"/>
        <v/>
      </c>
      <c r="O325" s="207" t="str">
        <f t="shared" ca="1" si="197"/>
        <v/>
      </c>
      <c r="P325" s="207" t="str">
        <f t="shared" ca="1" si="198"/>
        <v/>
      </c>
      <c r="Q325" s="207" t="str">
        <f t="shared" si="199"/>
        <v/>
      </c>
      <c r="R325" s="207" t="str">
        <f t="shared" si="199"/>
        <v/>
      </c>
      <c r="S325" s="191"/>
    </row>
    <row r="327" spans="1:24" ht="15" customHeight="1">
      <c r="B327" s="263" t="s">
        <v>567</v>
      </c>
      <c r="C327" s="263" t="s">
        <v>568</v>
      </c>
      <c r="D327" s="263" t="s">
        <v>569</v>
      </c>
      <c r="E327" s="265" t="s">
        <v>594</v>
      </c>
      <c r="F327" s="265" t="s">
        <v>595</v>
      </c>
      <c r="G327" s="265" t="s">
        <v>596</v>
      </c>
      <c r="I327" s="263" t="s">
        <v>567</v>
      </c>
      <c r="J327" s="263" t="s">
        <v>568</v>
      </c>
      <c r="K327" s="263" t="s">
        <v>569</v>
      </c>
      <c r="L327" s="265" t="s">
        <v>594</v>
      </c>
      <c r="M327" s="265" t="s">
        <v>595</v>
      </c>
      <c r="N327" s="265" t="s">
        <v>596</v>
      </c>
    </row>
    <row r="328" spans="1:24" ht="15" customHeight="1">
      <c r="B328" s="266" t="s">
        <v>815</v>
      </c>
      <c r="C328" s="268" t="s">
        <v>817</v>
      </c>
      <c r="D328" s="268" t="s">
        <v>816</v>
      </c>
      <c r="E328" s="268"/>
      <c r="F328" s="268" t="s">
        <v>820</v>
      </c>
      <c r="G328" s="268"/>
      <c r="I328" s="266">
        <f>기본정보!C9</f>
        <v>0</v>
      </c>
      <c r="J328" s="266" t="e">
        <f>VLOOKUP($I328,$B328:$G333,2,FALSE)</f>
        <v>#N/A</v>
      </c>
      <c r="K328" s="266" t="e">
        <f>VLOOKUP($I328,$B328:$G333,3,FALSE)</f>
        <v>#N/A</v>
      </c>
      <c r="L328" s="266" t="e">
        <f>VLOOKUP($I328,$B328:$G333,4,FALSE)</f>
        <v>#N/A</v>
      </c>
      <c r="M328" s="266" t="e">
        <f>VLOOKUP($I328,$B328:$G333,5,FALSE)</f>
        <v>#N/A</v>
      </c>
      <c r="N328" s="266" t="e">
        <f>VLOOKUP($I328,$B328:$G333,6,FALSE)</f>
        <v>#N/A</v>
      </c>
    </row>
    <row r="329" spans="1:24" ht="15" customHeight="1">
      <c r="B329" s="266"/>
      <c r="C329" s="268"/>
      <c r="D329" s="268"/>
      <c r="E329" s="268"/>
      <c r="F329" s="268"/>
      <c r="G329" s="268"/>
    </row>
    <row r="330" spans="1:24" ht="15" customHeight="1">
      <c r="B330" s="266"/>
      <c r="C330" s="268"/>
      <c r="D330" s="268"/>
      <c r="E330" s="268"/>
      <c r="F330" s="268"/>
      <c r="G330" s="268"/>
    </row>
    <row r="331" spans="1:24" ht="15" customHeight="1">
      <c r="B331" s="266"/>
      <c r="C331" s="268"/>
      <c r="D331" s="268"/>
      <c r="E331" s="268"/>
      <c r="F331" s="268"/>
      <c r="G331" s="268"/>
    </row>
    <row r="332" spans="1:24" ht="15" customHeight="1">
      <c r="B332" s="266"/>
      <c r="C332" s="268"/>
      <c r="D332" s="268"/>
      <c r="E332" s="268"/>
      <c r="F332" s="268"/>
      <c r="G332" s="268"/>
    </row>
    <row r="333" spans="1:24" ht="15" customHeight="1">
      <c r="B333" s="266"/>
      <c r="C333" s="268"/>
      <c r="D333" s="268"/>
      <c r="E333" s="268"/>
      <c r="F333" s="268"/>
      <c r="G333" s="268"/>
    </row>
    <row r="335" spans="1:24" ht="15" customHeight="1">
      <c r="A335" s="252" t="s">
        <v>545</v>
      </c>
    </row>
    <row r="336" spans="1:24" ht="15" customHeight="1">
      <c r="B336" s="266" t="s">
        <v>567</v>
      </c>
      <c r="C336" s="276" t="s">
        <v>588</v>
      </c>
      <c r="D336" s="277"/>
      <c r="E336" s="275"/>
      <c r="F336" s="276" t="s">
        <v>572</v>
      </c>
      <c r="G336" s="275"/>
      <c r="H336" s="266" t="s">
        <v>592</v>
      </c>
      <c r="I336" s="266" t="s">
        <v>575</v>
      </c>
      <c r="J336" s="266" t="s">
        <v>576</v>
      </c>
      <c r="L336" s="266" t="s">
        <v>581</v>
      </c>
      <c r="M336" s="266" t="s">
        <v>546</v>
      </c>
      <c r="N336" s="266" t="s">
        <v>582</v>
      </c>
      <c r="O336" s="266" t="s">
        <v>547</v>
      </c>
      <c r="P336" s="266" t="s">
        <v>579</v>
      </c>
      <c r="Q336" s="266" t="s">
        <v>599</v>
      </c>
      <c r="R336" s="266" t="s">
        <v>584</v>
      </c>
      <c r="S336" s="266" t="s">
        <v>580</v>
      </c>
      <c r="U336" s="206"/>
      <c r="V336" s="206"/>
      <c r="W336" s="206"/>
      <c r="X336" s="206"/>
    </row>
    <row r="337" spans="2:24" ht="15" customHeight="1">
      <c r="B337" s="264"/>
      <c r="C337" s="264"/>
      <c r="D337" s="264"/>
      <c r="E337" s="264"/>
      <c r="F337" s="264"/>
      <c r="G337" s="264"/>
      <c r="H337" s="264"/>
      <c r="I337" s="272"/>
      <c r="J337" s="722" t="s">
        <v>577</v>
      </c>
      <c r="L337" s="266" t="s">
        <v>548</v>
      </c>
      <c r="M337" s="269">
        <f>COUNT(F9:H38)</f>
        <v>0</v>
      </c>
      <c r="N337" s="266" t="b">
        <f>NOT(M337=0)</f>
        <v>0</v>
      </c>
      <c r="O337" s="266">
        <f>IF((M337-16)&lt;0,0,M337-16)</f>
        <v>0</v>
      </c>
      <c r="P337" s="267" t="e">
        <f ca="1">OFFSET(I$336,L343+P343+T343+V343,0)</f>
        <v>#N/A</v>
      </c>
      <c r="Q337" s="267" t="e">
        <f ca="1">P337*6.25%*O337</f>
        <v>#N/A</v>
      </c>
      <c r="R337" s="267">
        <f>IF(N337=TRUE,P337+Q337,0)</f>
        <v>0</v>
      </c>
      <c r="S337" s="728">
        <f>SUM(R337:R340)</f>
        <v>0</v>
      </c>
      <c r="U337" s="206"/>
      <c r="V337" s="206"/>
      <c r="W337" s="206"/>
      <c r="X337" s="206"/>
    </row>
    <row r="338" spans="2:24" ht="15" customHeight="1">
      <c r="B338" s="264"/>
      <c r="C338" s="264"/>
      <c r="D338" s="264"/>
      <c r="E338" s="264"/>
      <c r="F338" s="264"/>
      <c r="G338" s="264"/>
      <c r="H338" s="264"/>
      <c r="I338" s="272"/>
      <c r="J338" s="723"/>
      <c r="L338" s="266" t="s">
        <v>549</v>
      </c>
      <c r="M338" s="269">
        <f>COUNT(F91:H120)</f>
        <v>0</v>
      </c>
      <c r="N338" s="266" t="b">
        <f>NOT(M338=0)</f>
        <v>0</v>
      </c>
      <c r="O338" s="266">
        <f>IF((M338-16)&lt;0,0,M338-16)</f>
        <v>0</v>
      </c>
      <c r="P338" s="267" t="e">
        <f ca="1">OFFSET(I$336,L344+P344+T344+V344,0)</f>
        <v>#N/A</v>
      </c>
      <c r="Q338" s="267" t="e">
        <f ca="1">P338*6.25%*O338</f>
        <v>#N/A</v>
      </c>
      <c r="R338" s="267">
        <f>IF(N338=TRUE,P338+Q338,0)</f>
        <v>0</v>
      </c>
      <c r="S338" s="729"/>
      <c r="U338" s="206"/>
      <c r="V338" s="206"/>
      <c r="W338" s="206"/>
      <c r="X338" s="206"/>
    </row>
    <row r="339" spans="2:24" ht="15" customHeight="1">
      <c r="B339" s="264"/>
      <c r="C339" s="264"/>
      <c r="D339" s="264"/>
      <c r="E339" s="264"/>
      <c r="F339" s="264"/>
      <c r="G339" s="264"/>
      <c r="H339" s="264"/>
      <c r="I339" s="272"/>
      <c r="J339" s="723"/>
      <c r="L339" s="266" t="s">
        <v>550</v>
      </c>
      <c r="M339" s="269">
        <f>COUNT(F173:H202)</f>
        <v>0</v>
      </c>
      <c r="N339" s="266" t="b">
        <f>NOT(M339=0)</f>
        <v>0</v>
      </c>
      <c r="O339" s="266">
        <f>IF((M339-16)&lt;0,0,M339-16)</f>
        <v>0</v>
      </c>
      <c r="P339" s="267" t="e">
        <f ca="1">OFFSET(I$336,L345+P345+T345+V345,0)</f>
        <v>#N/A</v>
      </c>
      <c r="Q339" s="267" t="e">
        <f ca="1">P339*6.25%*O339</f>
        <v>#N/A</v>
      </c>
      <c r="R339" s="267">
        <f>IF(N339=TRUE,P339+Q339,0)</f>
        <v>0</v>
      </c>
      <c r="S339" s="729"/>
      <c r="U339" s="206"/>
      <c r="V339" s="206"/>
      <c r="W339" s="206"/>
      <c r="X339" s="206"/>
    </row>
    <row r="340" spans="2:24" ht="15" customHeight="1">
      <c r="B340" s="264"/>
      <c r="C340" s="264"/>
      <c r="D340" s="264"/>
      <c r="E340" s="264"/>
      <c r="F340" s="264"/>
      <c r="G340" s="264"/>
      <c r="H340" s="264"/>
      <c r="I340" s="272"/>
      <c r="J340" s="723"/>
      <c r="L340" s="266" t="s">
        <v>551</v>
      </c>
      <c r="M340" s="269">
        <f>COUNT(F255:H284)</f>
        <v>0</v>
      </c>
      <c r="N340" s="266" t="b">
        <f>NOT(M340=0)</f>
        <v>0</v>
      </c>
      <c r="O340" s="266">
        <f>IF((M340-16)&lt;0,0,M340-16)</f>
        <v>0</v>
      </c>
      <c r="P340" s="267" t="e">
        <f ca="1">OFFSET(I$336,L346+P346+T346+V346,0)</f>
        <v>#N/A</v>
      </c>
      <c r="Q340" s="267" t="e">
        <f ca="1">P340*6.25%*O340</f>
        <v>#N/A</v>
      </c>
      <c r="R340" s="267">
        <f>IF(N340=TRUE,P340+Q340,0)</f>
        <v>0</v>
      </c>
      <c r="S340" s="730"/>
      <c r="U340" s="206"/>
      <c r="V340" s="206"/>
      <c r="W340" s="206"/>
      <c r="X340" s="206"/>
    </row>
    <row r="341" spans="2:24" ht="15" customHeight="1">
      <c r="B341" s="264"/>
      <c r="C341" s="264"/>
      <c r="D341" s="264"/>
      <c r="E341" s="264"/>
      <c r="F341" s="264"/>
      <c r="G341" s="264"/>
      <c r="H341" s="264"/>
      <c r="I341" s="272"/>
      <c r="J341" s="723"/>
      <c r="L341" s="191"/>
      <c r="U341" s="206"/>
      <c r="V341" s="206"/>
      <c r="W341" s="206"/>
      <c r="X341" s="206"/>
    </row>
    <row r="342" spans="2:24" ht="15" customHeight="1">
      <c r="B342" s="264"/>
      <c r="C342" s="264"/>
      <c r="D342" s="264"/>
      <c r="E342" s="264"/>
      <c r="F342" s="264"/>
      <c r="G342" s="264"/>
      <c r="H342" s="264"/>
      <c r="I342" s="272"/>
      <c r="J342" s="723"/>
      <c r="L342" s="266" t="s">
        <v>589</v>
      </c>
      <c r="M342" s="725" t="s">
        <v>583</v>
      </c>
      <c r="N342" s="726"/>
      <c r="O342" s="726"/>
      <c r="P342" s="727"/>
      <c r="Q342" s="725" t="s">
        <v>593</v>
      </c>
      <c r="R342" s="726"/>
      <c r="S342" s="726"/>
      <c r="T342" s="727"/>
      <c r="U342" s="725" t="s">
        <v>587</v>
      </c>
      <c r="V342" s="727"/>
      <c r="W342" s="206"/>
      <c r="X342" s="206"/>
    </row>
    <row r="343" spans="2:24" ht="15" customHeight="1">
      <c r="B343" s="273"/>
      <c r="C343" s="273"/>
      <c r="D343" s="273"/>
      <c r="E343" s="273"/>
      <c r="F343" s="273"/>
      <c r="G343" s="273"/>
      <c r="H343" s="273"/>
      <c r="I343" s="274"/>
      <c r="J343" s="723"/>
      <c r="L343" s="266" t="e">
        <f>MATCH(I328,B$337:B$356,0)</f>
        <v>#N/A</v>
      </c>
      <c r="M343" s="266" t="e">
        <f ca="1">MAX(D9:D38,ABS(MIN(D9:D38)))*OFFSET(Z6,MATCH(D8,Z7:Z31,0),MATCH("MPa",AA6:AH6,0))</f>
        <v>#N/A</v>
      </c>
      <c r="N343" s="266" t="e">
        <f t="shared" ref="N343:N346" ca="1" si="202">OFFSET(D$336,L343,0)</f>
        <v>#N/A</v>
      </c>
      <c r="O343" s="266" t="e">
        <f t="shared" ref="O343:O346" ca="1" si="203">OFFSET(E$336,L343,0)</f>
        <v>#N/A</v>
      </c>
      <c r="P343" s="266" t="e">
        <f t="shared" ref="P343:P346" ca="1" si="204">IF(IF(N343="&lt;",M343&gt;=O343,IF(N343="&gt;=",M343&lt;O343,IF(N343="&gt;",M343&lt;=O343,IF(N343="&lt;=",M343&gt;O343,FALSE))))=TRUE,2,0)</f>
        <v>#N/A</v>
      </c>
      <c r="Q343" s="266" t="e">
        <f ca="1">J3*OFFSET(Z6,MATCH(F8,Z7:Z31,0),MATCH("MPa",AA6:AH6,0))/M343*100</f>
        <v>#N/A</v>
      </c>
      <c r="R343" s="266" t="e">
        <f t="shared" ref="R343:R346" ca="1" si="205">OFFSET(F$336,L343,0)</f>
        <v>#N/A</v>
      </c>
      <c r="S343" s="266" t="e">
        <f t="shared" ref="S343:S346" ca="1" si="206">OFFSET(G$336,L343,0)</f>
        <v>#N/A</v>
      </c>
      <c r="T343" s="266" t="e">
        <f t="shared" ref="T343:T346" ca="1" si="207">IF(IF(R343="&lt;",Q343&gt;=S343,IF(R343="&gt;=",Q343&lt;S343,IF(R343="&gt;",Q343&lt;=S343,IF(R343="&lt;=",Q343&gt;S343,FALSE))))=TRUE,2,0)</f>
        <v>#N/A</v>
      </c>
      <c r="U343" s="266">
        <f>O3</f>
        <v>0</v>
      </c>
      <c r="V343" s="266">
        <f t="shared" ref="V343:V346" si="208">IF(U343="Digital",1,0)</f>
        <v>0</v>
      </c>
      <c r="W343" s="206"/>
      <c r="X343" s="206"/>
    </row>
    <row r="344" spans="2:24" ht="15" customHeight="1">
      <c r="B344" s="273"/>
      <c r="C344" s="273"/>
      <c r="D344" s="273"/>
      <c r="E344" s="273"/>
      <c r="F344" s="273"/>
      <c r="G344" s="273"/>
      <c r="H344" s="273"/>
      <c r="I344" s="274"/>
      <c r="J344" s="723"/>
      <c r="L344" s="266" t="e">
        <f>L343</f>
        <v>#N/A</v>
      </c>
      <c r="M344" s="266" t="e">
        <f ca="1">MAX(D91:D120,ABS(MIN(D91:D120)))*OFFSET(Z6,MATCH(D90,Z7:Z31,0),MATCH("MPa",AA6:AH6,0))</f>
        <v>#N/A</v>
      </c>
      <c r="N344" s="266" t="e">
        <f t="shared" ca="1" si="202"/>
        <v>#N/A</v>
      </c>
      <c r="O344" s="266" t="e">
        <f t="shared" ca="1" si="203"/>
        <v>#N/A</v>
      </c>
      <c r="P344" s="266" t="e">
        <f t="shared" ca="1" si="204"/>
        <v>#N/A</v>
      </c>
      <c r="Q344" s="266" t="e">
        <f ca="1">J85*OFFSET(F90,MATCH(F8,Z7:Z31,0),MATCH("MPa",AA6:AH6,0))/M344*100</f>
        <v>#N/A</v>
      </c>
      <c r="R344" s="266" t="e">
        <f t="shared" ca="1" si="205"/>
        <v>#N/A</v>
      </c>
      <c r="S344" s="266" t="e">
        <f t="shared" ca="1" si="206"/>
        <v>#N/A</v>
      </c>
      <c r="T344" s="266" t="e">
        <f t="shared" ca="1" si="207"/>
        <v>#N/A</v>
      </c>
      <c r="U344" s="266">
        <f>O85</f>
        <v>0</v>
      </c>
      <c r="V344" s="266">
        <f t="shared" si="208"/>
        <v>0</v>
      </c>
      <c r="W344" s="206"/>
      <c r="X344" s="206"/>
    </row>
    <row r="345" spans="2:24" ht="15" customHeight="1">
      <c r="B345" s="273"/>
      <c r="C345" s="273"/>
      <c r="D345" s="273"/>
      <c r="E345" s="273"/>
      <c r="F345" s="273"/>
      <c r="G345" s="273"/>
      <c r="H345" s="273"/>
      <c r="I345" s="274"/>
      <c r="J345" s="723"/>
      <c r="L345" s="266" t="e">
        <f>L344</f>
        <v>#N/A</v>
      </c>
      <c r="M345" s="266" t="e">
        <f ca="1">MAX(D173:D202,ABS(MIN(D173:D202)))*OFFSET(Z6,MATCH(D172,Z7:Z31,0),MATCH("MPa",AA6:AH6,0))</f>
        <v>#N/A</v>
      </c>
      <c r="N345" s="266" t="e">
        <f t="shared" ca="1" si="202"/>
        <v>#N/A</v>
      </c>
      <c r="O345" s="266" t="e">
        <f t="shared" ca="1" si="203"/>
        <v>#N/A</v>
      </c>
      <c r="P345" s="266" t="e">
        <f t="shared" ca="1" si="204"/>
        <v>#N/A</v>
      </c>
      <c r="Q345" s="266" t="e">
        <f ca="1">J167*OFFSET(F172,MATCH(F8,Z7:Z31,0),MATCH("MPa",AA6:AH6,0))/M345*100</f>
        <v>#N/A</v>
      </c>
      <c r="R345" s="266" t="e">
        <f t="shared" ca="1" si="205"/>
        <v>#N/A</v>
      </c>
      <c r="S345" s="266" t="e">
        <f t="shared" ca="1" si="206"/>
        <v>#N/A</v>
      </c>
      <c r="T345" s="266" t="e">
        <f t="shared" ca="1" si="207"/>
        <v>#N/A</v>
      </c>
      <c r="U345" s="266">
        <f>O167</f>
        <v>0</v>
      </c>
      <c r="V345" s="266">
        <f t="shared" si="208"/>
        <v>0</v>
      </c>
      <c r="W345" s="206"/>
      <c r="X345" s="206"/>
    </row>
    <row r="346" spans="2:24" ht="15" customHeight="1">
      <c r="B346" s="273"/>
      <c r="C346" s="273"/>
      <c r="D346" s="273"/>
      <c r="E346" s="273"/>
      <c r="F346" s="273"/>
      <c r="G346" s="273"/>
      <c r="H346" s="273"/>
      <c r="I346" s="274"/>
      <c r="J346" s="723"/>
      <c r="L346" s="266" t="e">
        <f>L345</f>
        <v>#N/A</v>
      </c>
      <c r="M346" s="266" t="e">
        <f ca="1">MAX(D255:D284,ABS(MIN(D255:D284)))*OFFSET(Z6,MATCH(D254,Z7:Z31,0),MATCH("MPa",AA6:AH6,0))</f>
        <v>#N/A</v>
      </c>
      <c r="N346" s="266" t="e">
        <f t="shared" ca="1" si="202"/>
        <v>#N/A</v>
      </c>
      <c r="O346" s="266" t="e">
        <f t="shared" ca="1" si="203"/>
        <v>#N/A</v>
      </c>
      <c r="P346" s="266" t="e">
        <f t="shared" ca="1" si="204"/>
        <v>#N/A</v>
      </c>
      <c r="Q346" s="266" t="e">
        <f ca="1">J249*OFFSET(F254,MATCH(F8,Z7:Z31,0),MATCH("MPa",AA6:AH6,0))/M346*100</f>
        <v>#N/A</v>
      </c>
      <c r="R346" s="266" t="e">
        <f t="shared" ca="1" si="205"/>
        <v>#N/A</v>
      </c>
      <c r="S346" s="266" t="e">
        <f t="shared" ca="1" si="206"/>
        <v>#N/A</v>
      </c>
      <c r="T346" s="266" t="e">
        <f t="shared" ca="1" si="207"/>
        <v>#N/A</v>
      </c>
      <c r="U346" s="266">
        <f>O249</f>
        <v>0</v>
      </c>
      <c r="V346" s="266">
        <f t="shared" si="208"/>
        <v>0</v>
      </c>
      <c r="W346" s="206"/>
      <c r="X346" s="206"/>
    </row>
    <row r="347" spans="2:24" ht="15" customHeight="1">
      <c r="B347" s="264"/>
      <c r="C347" s="264"/>
      <c r="D347" s="264"/>
      <c r="E347" s="264"/>
      <c r="F347" s="264"/>
      <c r="G347" s="264"/>
      <c r="H347" s="264"/>
      <c r="I347" s="272"/>
      <c r="J347" s="723"/>
      <c r="K347" s="191"/>
      <c r="L347" s="191"/>
      <c r="M347" s="191"/>
      <c r="N347" s="191"/>
      <c r="O347" s="191"/>
      <c r="P347" s="191"/>
      <c r="U347" s="206"/>
      <c r="V347" s="206"/>
      <c r="W347" s="206"/>
      <c r="X347" s="206"/>
    </row>
    <row r="348" spans="2:24" ht="15" customHeight="1">
      <c r="B348" s="264"/>
      <c r="C348" s="264"/>
      <c r="D348" s="264"/>
      <c r="E348" s="264"/>
      <c r="F348" s="264"/>
      <c r="G348" s="264"/>
      <c r="H348" s="264"/>
      <c r="I348" s="272"/>
      <c r="J348" s="723"/>
      <c r="L348" s="270" t="s">
        <v>585</v>
      </c>
      <c r="U348" s="206"/>
      <c r="V348" s="206"/>
      <c r="W348" s="206"/>
      <c r="X348" s="206"/>
    </row>
    <row r="349" spans="2:24" ht="15" customHeight="1">
      <c r="B349" s="273" t="s">
        <v>815</v>
      </c>
      <c r="C349" s="273"/>
      <c r="D349" s="273" t="s">
        <v>590</v>
      </c>
      <c r="E349" s="273">
        <v>100</v>
      </c>
      <c r="F349" s="273"/>
      <c r="G349" s="273"/>
      <c r="H349" s="273" t="s">
        <v>573</v>
      </c>
      <c r="I349" s="274">
        <v>39500</v>
      </c>
      <c r="J349" s="723"/>
      <c r="L349" s="280" t="s">
        <v>598</v>
      </c>
      <c r="M349" s="191"/>
      <c r="N349" s="191"/>
      <c r="O349" s="191"/>
      <c r="P349" s="191"/>
      <c r="U349" s="206"/>
      <c r="V349" s="206"/>
      <c r="W349" s="206"/>
    </row>
    <row r="350" spans="2:24" ht="15" customHeight="1">
      <c r="B350" s="273"/>
      <c r="C350" s="273"/>
      <c r="D350" s="273" t="s">
        <v>590</v>
      </c>
      <c r="E350" s="273">
        <v>100</v>
      </c>
      <c r="F350" s="273"/>
      <c r="G350" s="273"/>
      <c r="H350" s="273" t="s">
        <v>574</v>
      </c>
      <c r="I350" s="274">
        <v>75700</v>
      </c>
      <c r="J350" s="723"/>
      <c r="L350" s="271" t="s">
        <v>586</v>
      </c>
      <c r="M350" s="191"/>
      <c r="N350" s="191"/>
      <c r="O350" s="191"/>
      <c r="P350" s="191"/>
      <c r="U350" s="206"/>
      <c r="V350" s="206"/>
      <c r="W350" s="206"/>
      <c r="X350" s="206"/>
    </row>
    <row r="351" spans="2:24" ht="15" customHeight="1">
      <c r="B351" s="273"/>
      <c r="C351" s="273"/>
      <c r="D351" s="273" t="s">
        <v>591</v>
      </c>
      <c r="E351" s="273">
        <v>100</v>
      </c>
      <c r="F351" s="273"/>
      <c r="G351" s="273"/>
      <c r="H351" s="273" t="s">
        <v>578</v>
      </c>
      <c r="I351" s="274">
        <v>117900</v>
      </c>
      <c r="J351" s="723"/>
      <c r="L351" s="271" t="s">
        <v>552</v>
      </c>
      <c r="M351" s="191"/>
      <c r="N351" s="191"/>
      <c r="O351" s="191"/>
      <c r="P351" s="191"/>
      <c r="U351" s="206"/>
      <c r="V351" s="206"/>
      <c r="W351" s="206"/>
      <c r="X351" s="206"/>
    </row>
    <row r="352" spans="2:24" ht="15" customHeight="1">
      <c r="B352" s="273"/>
      <c r="C352" s="273"/>
      <c r="D352" s="273" t="s">
        <v>591</v>
      </c>
      <c r="E352" s="273">
        <v>100</v>
      </c>
      <c r="F352" s="273"/>
      <c r="G352" s="273"/>
      <c r="H352" s="273" t="s">
        <v>574</v>
      </c>
      <c r="I352" s="274">
        <v>236400</v>
      </c>
      <c r="J352" s="723"/>
      <c r="L352" s="271" t="s">
        <v>553</v>
      </c>
      <c r="M352" s="191"/>
      <c r="N352" s="191"/>
      <c r="O352" s="191"/>
      <c r="P352" s="191"/>
      <c r="Q352" s="191"/>
      <c r="U352" s="206"/>
      <c r="V352" s="206"/>
      <c r="W352" s="206"/>
      <c r="X352" s="206"/>
    </row>
    <row r="353" spans="2:24" ht="15" customHeight="1">
      <c r="B353" s="264"/>
      <c r="C353" s="264"/>
      <c r="D353" s="264"/>
      <c r="E353" s="264"/>
      <c r="F353" s="264"/>
      <c r="G353" s="264"/>
      <c r="H353" s="264"/>
      <c r="I353" s="272"/>
      <c r="J353" s="723"/>
      <c r="K353" s="191"/>
      <c r="L353" s="191"/>
      <c r="M353" s="191"/>
      <c r="N353" s="191"/>
      <c r="O353" s="191"/>
      <c r="X353" s="206"/>
    </row>
    <row r="354" spans="2:24" ht="15" customHeight="1">
      <c r="B354" s="264"/>
      <c r="C354" s="264"/>
      <c r="D354" s="264"/>
      <c r="E354" s="264"/>
      <c r="F354" s="264"/>
      <c r="G354" s="264"/>
      <c r="H354" s="264"/>
      <c r="I354" s="272"/>
      <c r="J354" s="723"/>
      <c r="K354" s="191"/>
      <c r="L354" s="191"/>
      <c r="M354" s="191"/>
      <c r="N354" s="191"/>
      <c r="O354" s="191"/>
      <c r="X354" s="206"/>
    </row>
    <row r="355" spans="2:24" ht="15" customHeight="1">
      <c r="B355" s="273"/>
      <c r="C355" s="273"/>
      <c r="D355" s="273"/>
      <c r="E355" s="273"/>
      <c r="F355" s="273"/>
      <c r="G355" s="273"/>
      <c r="H355" s="273"/>
      <c r="I355" s="274"/>
      <c r="J355" s="723"/>
      <c r="K355" s="191"/>
      <c r="L355" s="191"/>
      <c r="M355" s="191"/>
      <c r="N355" s="191"/>
      <c r="O355" s="191"/>
      <c r="X355" s="206"/>
    </row>
    <row r="356" spans="2:24" ht="15" customHeight="1">
      <c r="B356" s="273"/>
      <c r="C356" s="273"/>
      <c r="D356" s="273"/>
      <c r="E356" s="273"/>
      <c r="F356" s="273"/>
      <c r="G356" s="273"/>
      <c r="H356" s="273"/>
      <c r="I356" s="274"/>
      <c r="J356" s="724"/>
      <c r="K356" s="191"/>
      <c r="L356" s="191"/>
      <c r="M356" s="191"/>
      <c r="N356" s="191"/>
      <c r="O356" s="191"/>
      <c r="X356" s="206"/>
    </row>
  </sheetData>
  <mergeCells count="169">
    <mergeCell ref="K308:K309"/>
    <mergeCell ref="V206:V207"/>
    <mergeCell ref="S205:W205"/>
    <mergeCell ref="V288:V289"/>
    <mergeCell ref="S287:W287"/>
    <mergeCell ref="M342:P342"/>
    <mergeCell ref="U342:V342"/>
    <mergeCell ref="Q342:T342"/>
    <mergeCell ref="W206:W207"/>
    <mergeCell ref="Q288:Q289"/>
    <mergeCell ref="S337:S340"/>
    <mergeCell ref="T308:U308"/>
    <mergeCell ref="N308:R308"/>
    <mergeCell ref="Q252:T252"/>
    <mergeCell ref="P206:P207"/>
    <mergeCell ref="Q206:Q207"/>
    <mergeCell ref="R287:R289"/>
    <mergeCell ref="M288:M289"/>
    <mergeCell ref="N288:N289"/>
    <mergeCell ref="O288:O289"/>
    <mergeCell ref="P288:P289"/>
    <mergeCell ref="N252:N254"/>
    <mergeCell ref="J337:J356"/>
    <mergeCell ref="X205:X208"/>
    <mergeCell ref="X287:X290"/>
    <mergeCell ref="V42:V43"/>
    <mergeCell ref="S288:S289"/>
    <mergeCell ref="T288:T289"/>
    <mergeCell ref="U288:U289"/>
    <mergeCell ref="W288:W289"/>
    <mergeCell ref="T144:U144"/>
    <mergeCell ref="O170:O172"/>
    <mergeCell ref="P170:P172"/>
    <mergeCell ref="Q170:T170"/>
    <mergeCell ref="U170:X170"/>
    <mergeCell ref="S206:S207"/>
    <mergeCell ref="T206:T207"/>
    <mergeCell ref="U206:U207"/>
    <mergeCell ref="T226:U226"/>
    <mergeCell ref="S124:S125"/>
    <mergeCell ref="U88:X88"/>
    <mergeCell ref="U252:X252"/>
    <mergeCell ref="X123:X126"/>
    <mergeCell ref="T124:T125"/>
    <mergeCell ref="U124:U125"/>
    <mergeCell ref="W124:W125"/>
    <mergeCell ref="B170:B172"/>
    <mergeCell ref="C170:C172"/>
    <mergeCell ref="D170:D171"/>
    <mergeCell ref="E170:E171"/>
    <mergeCell ref="C123:C125"/>
    <mergeCell ref="D123:D125"/>
    <mergeCell ref="E123:E125"/>
    <mergeCell ref="G123:G125"/>
    <mergeCell ref="H123:K123"/>
    <mergeCell ref="D144:F144"/>
    <mergeCell ref="R123:R125"/>
    <mergeCell ref="M124:M125"/>
    <mergeCell ref="N124:N125"/>
    <mergeCell ref="O124:O125"/>
    <mergeCell ref="P124:P125"/>
    <mergeCell ref="V124:V125"/>
    <mergeCell ref="S123:W123"/>
    <mergeCell ref="K144:K145"/>
    <mergeCell ref="N144:R144"/>
    <mergeCell ref="Q124:Q125"/>
    <mergeCell ref="M123:Q123"/>
    <mergeCell ref="U6:X6"/>
    <mergeCell ref="O6:O8"/>
    <mergeCell ref="U42:U43"/>
    <mergeCell ref="W42:W43"/>
    <mergeCell ref="P42:P43"/>
    <mergeCell ref="X41:X44"/>
    <mergeCell ref="M42:M43"/>
    <mergeCell ref="N42:N43"/>
    <mergeCell ref="Q42:Q43"/>
    <mergeCell ref="S41:W41"/>
    <mergeCell ref="P6:P8"/>
    <mergeCell ref="Q6:T6"/>
    <mergeCell ref="N6:N8"/>
    <mergeCell ref="F205:F207"/>
    <mergeCell ref="T42:T43"/>
    <mergeCell ref="R41:R43"/>
    <mergeCell ref="S42:S43"/>
    <mergeCell ref="O42:O43"/>
    <mergeCell ref="B41:B44"/>
    <mergeCell ref="C41:C43"/>
    <mergeCell ref="D41:D43"/>
    <mergeCell ref="E41:E43"/>
    <mergeCell ref="G41:G43"/>
    <mergeCell ref="M41:Q41"/>
    <mergeCell ref="F41:F43"/>
    <mergeCell ref="T62:U62"/>
    <mergeCell ref="O88:O90"/>
    <mergeCell ref="P88:P90"/>
    <mergeCell ref="Q88:T88"/>
    <mergeCell ref="K62:K63"/>
    <mergeCell ref="N62:R62"/>
    <mergeCell ref="H41:K41"/>
    <mergeCell ref="L41:L43"/>
    <mergeCell ref="J88:L88"/>
    <mergeCell ref="N88:N90"/>
    <mergeCell ref="L123:L125"/>
    <mergeCell ref="C144:C145"/>
    <mergeCell ref="E6:E7"/>
    <mergeCell ref="F6:H6"/>
    <mergeCell ref="B88:B90"/>
    <mergeCell ref="C88:C90"/>
    <mergeCell ref="D88:D89"/>
    <mergeCell ref="E88:E89"/>
    <mergeCell ref="F88:H88"/>
    <mergeCell ref="H62:J62"/>
    <mergeCell ref="I88:I90"/>
    <mergeCell ref="B62:B64"/>
    <mergeCell ref="C62:C63"/>
    <mergeCell ref="D62:F62"/>
    <mergeCell ref="B6:B8"/>
    <mergeCell ref="C6:C8"/>
    <mergeCell ref="D6:D7"/>
    <mergeCell ref="I6:I8"/>
    <mergeCell ref="J6:L6"/>
    <mergeCell ref="B287:B290"/>
    <mergeCell ref="C287:C289"/>
    <mergeCell ref="D287:D289"/>
    <mergeCell ref="E287:E289"/>
    <mergeCell ref="G287:G289"/>
    <mergeCell ref="H287:K287"/>
    <mergeCell ref="L287:L289"/>
    <mergeCell ref="M287:Q287"/>
    <mergeCell ref="B123:B126"/>
    <mergeCell ref="B226:B228"/>
    <mergeCell ref="C226:C227"/>
    <mergeCell ref="D226:F226"/>
    <mergeCell ref="H226:J226"/>
    <mergeCell ref="B144:B146"/>
    <mergeCell ref="M206:M207"/>
    <mergeCell ref="N206:N207"/>
    <mergeCell ref="O206:O207"/>
    <mergeCell ref="F287:F289"/>
    <mergeCell ref="H144:J144"/>
    <mergeCell ref="E252:E253"/>
    <mergeCell ref="F252:H252"/>
    <mergeCell ref="I252:I254"/>
    <mergeCell ref="J252:L252"/>
    <mergeCell ref="F123:F125"/>
    <mergeCell ref="B308:B310"/>
    <mergeCell ref="C308:C309"/>
    <mergeCell ref="D308:F308"/>
    <mergeCell ref="H308:J308"/>
    <mergeCell ref="O252:O254"/>
    <mergeCell ref="P252:P254"/>
    <mergeCell ref="F170:H170"/>
    <mergeCell ref="I170:I172"/>
    <mergeCell ref="J170:L170"/>
    <mergeCell ref="N170:N172"/>
    <mergeCell ref="K226:K227"/>
    <mergeCell ref="N226:R226"/>
    <mergeCell ref="R205:R207"/>
    <mergeCell ref="B205:B208"/>
    <mergeCell ref="C205:C207"/>
    <mergeCell ref="D205:D207"/>
    <mergeCell ref="E205:E207"/>
    <mergeCell ref="G205:G207"/>
    <mergeCell ref="H205:K205"/>
    <mergeCell ref="L205:L207"/>
    <mergeCell ref="M205:Q205"/>
    <mergeCell ref="B252:B254"/>
    <mergeCell ref="C252:C254"/>
    <mergeCell ref="D252:D253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5"/>
  <sheetViews>
    <sheetView showGridLines="0" zoomScale="85" zoomScaleNormal="85" workbookViewId="0"/>
  </sheetViews>
  <sheetFormatPr defaultColWidth="10" defaultRowHeight="15" customHeight="1"/>
  <cols>
    <col min="1" max="1" width="3.88671875" style="191" customWidth="1"/>
    <col min="2" max="2" width="10" style="208"/>
    <col min="3" max="3" width="10.44140625" style="208" bestFit="1" customWidth="1"/>
    <col min="4" max="4" width="10" style="208"/>
    <col min="5" max="20" width="10" style="206"/>
    <col min="21" max="16384" width="10" style="191"/>
  </cols>
  <sheetData>
    <row r="1" spans="1:34" ht="15" customHeight="1">
      <c r="A1" s="188" t="s">
        <v>141</v>
      </c>
      <c r="B1" s="189"/>
      <c r="C1" s="189"/>
      <c r="D1" s="189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34" ht="15" customHeight="1" thickBot="1">
      <c r="B2" s="313" t="s">
        <v>350</v>
      </c>
      <c r="C2" s="287" t="s">
        <v>818</v>
      </c>
      <c r="D2" s="398" t="s">
        <v>806</v>
      </c>
      <c r="E2" s="398" t="s">
        <v>808</v>
      </c>
      <c r="F2" s="398" t="s">
        <v>807</v>
      </c>
      <c r="G2" s="398" t="s">
        <v>809</v>
      </c>
      <c r="H2" s="323" t="s">
        <v>89</v>
      </c>
      <c r="I2" s="287" t="s">
        <v>801</v>
      </c>
      <c r="J2" s="319" t="s">
        <v>48</v>
      </c>
      <c r="K2" s="322" t="s">
        <v>671</v>
      </c>
      <c r="L2" s="319" t="s">
        <v>351</v>
      </c>
      <c r="M2" s="287">
        <f ca="1">E8</f>
        <v>0</v>
      </c>
      <c r="N2" s="287" t="s">
        <v>713</v>
      </c>
      <c r="O2" s="319" t="s">
        <v>372</v>
      </c>
      <c r="P2" s="316" t="s">
        <v>363</v>
      </c>
      <c r="Q2" s="316" t="s">
        <v>601</v>
      </c>
      <c r="R2" s="324" t="s">
        <v>676</v>
      </c>
      <c r="S2" s="324" t="s">
        <v>677</v>
      </c>
      <c r="T2" s="190"/>
      <c r="U2" s="190"/>
      <c r="V2" s="190"/>
      <c r="W2" s="190"/>
    </row>
    <row r="3" spans="1:34" ht="15" customHeight="1" thickBot="1">
      <c r="B3" s="192">
        <f>COUNTIF(B9:B38,TRUE)/2</f>
        <v>0</v>
      </c>
      <c r="C3" s="288" t="str">
        <f ca="1">OFFSET(V67,COUNTIF(T68:T78,"&lt;="&amp;J3),0)</f>
        <v>자리수</v>
      </c>
      <c r="D3" s="288" t="e">
        <f ca="1">ROUND(MIN(Pressure_4_R1!$E$4:$E$33)/L3,C3)</f>
        <v>#N/A</v>
      </c>
      <c r="E3" s="288" t="e">
        <f ca="1">TEXT(D3,OFFSET(X67,COUNTIF(W68:W76,"&lt;="&amp;ABS(D3)),0)&amp;OFFSET(U67,MATCH(IF(D3=INT(D3),0,LEN(MID(D3-INT(D3),FIND(".",D3,1),LEN(D3)-FIND(".",D3,1)))),V68:V78,0),0))</f>
        <v>#N/A</v>
      </c>
      <c r="F3" s="288" t="e">
        <f ca="1">ROUND(MAX(Pressure_4_R1!$E$4:$E$33)/L3,C3)</f>
        <v>#N/A</v>
      </c>
      <c r="G3" s="288" t="e">
        <f ca="1">TEXT(F3,OFFSET(X67,COUNTIF(W68:W76,"&lt;="&amp;ABS(F3)),0)&amp;OFFSET(U67,MATCH(IF(F3=INT(F3),0,LEN(MID(F3-INT(F3),FIND(".",F3,1),LEN(F3)-FIND(".",F3,1)))),V68:V78,0),0))</f>
        <v>#N/A</v>
      </c>
      <c r="H3" s="197">
        <f>Pressure_4_R1!K4</f>
        <v>0</v>
      </c>
      <c r="I3" s="288" t="str">
        <f ca="1">TEXT(H3,OFFSET(U67,COUNTIF(T68:T78,"&lt;="&amp;H3),0))</f>
        <v>For1at</v>
      </c>
      <c r="J3" s="197">
        <f>Pressure_4_R1!L4</f>
        <v>0</v>
      </c>
      <c r="K3" s="197">
        <f>Pressure_4_R1!M$4</f>
        <v>0</v>
      </c>
      <c r="L3" s="197" t="e">
        <f ca="1">OFFSET($Z$6,MATCH(F8,$Z$7:$Z$31,0),MATCH(E8,$AA$6:$AH$6,0))</f>
        <v>#N/A</v>
      </c>
      <c r="M3" s="288" t="e">
        <f ca="1">J3*L3</f>
        <v>#N/A</v>
      </c>
      <c r="N3" s="288" t="str">
        <f ca="1">OFFSET(V67,COUNTIF(T68:T78,"&lt;="&amp;M3),0)</f>
        <v>자리수</v>
      </c>
      <c r="O3" s="197">
        <f>Pressure_4_R1!J$4</f>
        <v>0</v>
      </c>
      <c r="P3" s="228" t="str">
        <f>IF(SUM(X45:X59,X127:X141,X209:X223,X291:X305)=0,"","초과")</f>
        <v/>
      </c>
      <c r="Q3" s="228" t="str">
        <f>IF(LEN(K64&amp;K146&amp;K228&amp;K310)=0,"PASS","FAIL")</f>
        <v>PASS</v>
      </c>
      <c r="R3" s="262" t="b">
        <f>기본정보!A46=0</f>
        <v>1</v>
      </c>
      <c r="S3" s="262">
        <f>IF(R3=TRUE,1,기본정보!A47)</f>
        <v>1</v>
      </c>
      <c r="T3" s="190"/>
      <c r="U3" s="190"/>
      <c r="V3" s="190"/>
      <c r="W3" s="190"/>
    </row>
    <row r="4" spans="1:34" ht="15" customHeight="1">
      <c r="B4" s="189"/>
      <c r="C4" s="190"/>
      <c r="D4" s="190"/>
      <c r="E4" s="190"/>
      <c r="F4" s="190"/>
      <c r="G4" s="190"/>
      <c r="I4" s="190"/>
      <c r="J4" s="190"/>
      <c r="K4" s="190"/>
      <c r="L4" s="190"/>
      <c r="M4" s="190"/>
      <c r="N4" s="190"/>
      <c r="O4" s="190"/>
      <c r="P4" s="190"/>
      <c r="Q4" s="190"/>
      <c r="R4" s="191"/>
      <c r="S4" s="191"/>
      <c r="T4" s="191"/>
    </row>
    <row r="5" spans="1:34" s="196" customFormat="1" ht="15" customHeight="1">
      <c r="B5" s="195" t="s">
        <v>172</v>
      </c>
      <c r="C5" s="193"/>
      <c r="D5" s="193"/>
      <c r="E5" s="194"/>
      <c r="F5" s="193"/>
      <c r="G5" s="189"/>
      <c r="H5" s="193"/>
      <c r="I5" s="193"/>
      <c r="J5" s="193"/>
      <c r="K5" s="193"/>
      <c r="L5" s="193"/>
      <c r="M5" s="193"/>
      <c r="N5" s="195" t="s">
        <v>196</v>
      </c>
    </row>
    <row r="6" spans="1:34" s="190" customFormat="1" ht="15" customHeight="1">
      <c r="B6" s="693" t="s">
        <v>356</v>
      </c>
      <c r="C6" s="693" t="s">
        <v>173</v>
      </c>
      <c r="D6" s="710" t="s">
        <v>171</v>
      </c>
      <c r="E6" s="712" t="s">
        <v>49</v>
      </c>
      <c r="F6" s="693" t="s">
        <v>555</v>
      </c>
      <c r="G6" s="693"/>
      <c r="H6" s="693"/>
      <c r="I6" s="693" t="s">
        <v>202</v>
      </c>
      <c r="J6" s="694" t="s">
        <v>557</v>
      </c>
      <c r="K6" s="695"/>
      <c r="L6" s="696"/>
      <c r="M6" s="193"/>
      <c r="N6" s="693" t="s">
        <v>356</v>
      </c>
      <c r="O6" s="693" t="s">
        <v>367</v>
      </c>
      <c r="P6" s="693" t="s">
        <v>173</v>
      </c>
      <c r="Q6" s="694" t="s">
        <v>559</v>
      </c>
      <c r="R6" s="695"/>
      <c r="S6" s="695"/>
      <c r="T6" s="696"/>
      <c r="U6" s="694" t="s">
        <v>561</v>
      </c>
      <c r="V6" s="695"/>
      <c r="W6" s="695"/>
      <c r="X6" s="696"/>
      <c r="Z6" s="287" t="s">
        <v>86</v>
      </c>
      <c r="AA6" s="286" t="s">
        <v>624</v>
      </c>
      <c r="AB6" s="286" t="s">
        <v>378</v>
      </c>
      <c r="AC6" s="286" t="s">
        <v>619</v>
      </c>
      <c r="AD6" s="286" t="s">
        <v>620</v>
      </c>
      <c r="AE6" s="286" t="s">
        <v>621</v>
      </c>
      <c r="AF6" s="286" t="s">
        <v>597</v>
      </c>
      <c r="AG6" s="286" t="s">
        <v>626</v>
      </c>
      <c r="AH6" s="286" t="s">
        <v>623</v>
      </c>
    </row>
    <row r="7" spans="1:34" s="190" customFormat="1" ht="15" customHeight="1">
      <c r="B7" s="693"/>
      <c r="C7" s="693"/>
      <c r="D7" s="711"/>
      <c r="E7" s="712"/>
      <c r="F7" s="318" t="s">
        <v>211</v>
      </c>
      <c r="G7" s="318" t="s">
        <v>63</v>
      </c>
      <c r="H7" s="318" t="s">
        <v>0</v>
      </c>
      <c r="I7" s="693"/>
      <c r="J7" s="320" t="s">
        <v>373</v>
      </c>
      <c r="K7" s="320" t="s">
        <v>374</v>
      </c>
      <c r="L7" s="320" t="s">
        <v>117</v>
      </c>
      <c r="M7" s="193"/>
      <c r="N7" s="693"/>
      <c r="O7" s="693"/>
      <c r="P7" s="693"/>
      <c r="Q7" s="320" t="s">
        <v>373</v>
      </c>
      <c r="R7" s="320" t="s">
        <v>374</v>
      </c>
      <c r="S7" s="320" t="s">
        <v>375</v>
      </c>
      <c r="T7" s="320" t="s">
        <v>376</v>
      </c>
      <c r="U7" s="320" t="s">
        <v>373</v>
      </c>
      <c r="V7" s="320" t="s">
        <v>374</v>
      </c>
      <c r="W7" s="320" t="s">
        <v>375</v>
      </c>
      <c r="X7" s="320" t="s">
        <v>377</v>
      </c>
      <c r="Z7" s="286" t="s">
        <v>175</v>
      </c>
      <c r="AA7" s="288">
        <f t="shared" ref="AA7:AA21" si="0">AC7*1000</f>
        <v>1</v>
      </c>
      <c r="AB7" s="288">
        <f>AC7*10</f>
        <v>0.01</v>
      </c>
      <c r="AC7" s="288">
        <f t="shared" ref="AC7:AC21" si="1">AD7*1000</f>
        <v>1E-3</v>
      </c>
      <c r="AD7" s="288">
        <v>9.9999999999999995E-7</v>
      </c>
      <c r="AE7" s="288">
        <f t="shared" ref="AE7:AE21" si="2">AG7*1000</f>
        <v>1</v>
      </c>
      <c r="AF7" s="288">
        <f>AG7*10</f>
        <v>0.01</v>
      </c>
      <c r="AG7" s="288">
        <f t="shared" ref="AG7:AG21" si="3">AH7*1000</f>
        <v>1E-3</v>
      </c>
      <c r="AH7" s="288">
        <v>9.9999999999999995E-7</v>
      </c>
    </row>
    <row r="8" spans="1:34" s="190" customFormat="1" ht="15" customHeight="1">
      <c r="B8" s="693"/>
      <c r="C8" s="693"/>
      <c r="D8" s="320">
        <f ca="1">표준압력!H37</f>
        <v>0</v>
      </c>
      <c r="E8" s="320">
        <f ca="1">D8</f>
        <v>0</v>
      </c>
      <c r="F8" s="320">
        <f>K3</f>
        <v>0</v>
      </c>
      <c r="G8" s="320">
        <f>F8</f>
        <v>0</v>
      </c>
      <c r="H8" s="320">
        <f>G8</f>
        <v>0</v>
      </c>
      <c r="I8" s="693"/>
      <c r="J8" s="318">
        <f ca="1">$E8</f>
        <v>0</v>
      </c>
      <c r="K8" s="318">
        <f ca="1">$E8</f>
        <v>0</v>
      </c>
      <c r="L8" s="318">
        <f ca="1">$E8</f>
        <v>0</v>
      </c>
      <c r="M8" s="193"/>
      <c r="N8" s="693"/>
      <c r="O8" s="693"/>
      <c r="P8" s="693"/>
      <c r="Q8" s="318">
        <f ca="1">J8</f>
        <v>0</v>
      </c>
      <c r="R8" s="318">
        <f ca="1">K8</f>
        <v>0</v>
      </c>
      <c r="S8" s="318">
        <f ca="1">L8</f>
        <v>0</v>
      </c>
      <c r="T8" s="318">
        <f ca="1">S8</f>
        <v>0</v>
      </c>
      <c r="U8" s="318">
        <f ca="1">Q8</f>
        <v>0</v>
      </c>
      <c r="V8" s="318">
        <f ca="1">R8</f>
        <v>0</v>
      </c>
      <c r="W8" s="318">
        <f ca="1">S8</f>
        <v>0</v>
      </c>
      <c r="X8" s="318">
        <f ca="1">T8</f>
        <v>0</v>
      </c>
      <c r="Z8" s="286" t="s">
        <v>625</v>
      </c>
      <c r="AA8" s="288">
        <f t="shared" si="0"/>
        <v>100</v>
      </c>
      <c r="AB8" s="288">
        <f t="shared" ref="AB8:AB30" si="4">AC8*10</f>
        <v>1</v>
      </c>
      <c r="AC8" s="288">
        <f t="shared" si="1"/>
        <v>0.1</v>
      </c>
      <c r="AD8" s="288">
        <v>1E-4</v>
      </c>
      <c r="AE8" s="288">
        <f t="shared" si="2"/>
        <v>100</v>
      </c>
      <c r="AF8" s="288">
        <f t="shared" ref="AF8:AF30" si="5">AG8*10</f>
        <v>1</v>
      </c>
      <c r="AG8" s="288">
        <f t="shared" si="3"/>
        <v>0.1</v>
      </c>
      <c r="AH8" s="288">
        <v>1E-4</v>
      </c>
    </row>
    <row r="9" spans="1:34" s="190" customFormat="1" ht="15" customHeight="1">
      <c r="B9" s="198" t="b">
        <f>IF(Pressure_4_R1!U4="",FALSE,TRUE)</f>
        <v>0</v>
      </c>
      <c r="C9" s="199">
        <v>1</v>
      </c>
      <c r="D9" s="200" t="str">
        <f>IF($B9=FALSE,"",표준압력!G37)</f>
        <v/>
      </c>
      <c r="E9" s="200" t="str">
        <f>IF($B9=FALSE,"",IF(TYPE(표준압력!#REF!)=16,표준압력!#REF!,표준압력!#REF!))</f>
        <v/>
      </c>
      <c r="F9" s="200" t="str">
        <f>IF($B9=FALSE,"",Pressure_4_R1!U4)</f>
        <v/>
      </c>
      <c r="G9" s="201" t="str">
        <f>IF($B9=FALSE,"",Pressure_4_R1!V4)</f>
        <v/>
      </c>
      <c r="H9" s="201" t="str">
        <f>IF($B9=FALSE,"",Pressure_4_R1!W4)</f>
        <v/>
      </c>
      <c r="I9" s="207" t="b">
        <f>TYPE(G9)=1</f>
        <v>0</v>
      </c>
      <c r="J9" s="202" t="str">
        <f t="shared" ref="J9:J38" si="6">IF($B9=FALSE,"",F9*$L$3)</f>
        <v/>
      </c>
      <c r="K9" s="203" t="str">
        <f t="shared" ref="K9:K38" si="7">IF($B9=FALSE,"",IF(G9="ⅹ",J9,G9*$L$3))</f>
        <v/>
      </c>
      <c r="L9" s="203" t="str">
        <f t="shared" ref="L9:L38" si="8">IF($B9=FALSE,"",IF(H9="ⅹ",K9,H9*$L$3))</f>
        <v/>
      </c>
      <c r="M9" s="193"/>
      <c r="N9" s="204" t="b">
        <f t="shared" ref="N9:N38" si="9">IF($P9&gt;$B$3,FALSE,TRUE)</f>
        <v>0</v>
      </c>
      <c r="O9" s="346" t="s">
        <v>379</v>
      </c>
      <c r="P9" s="350">
        <v>1</v>
      </c>
      <c r="Q9" s="348" t="str">
        <f ca="1">IF($N9=FALSE,"",IF($O9="가압",J9,OFFSET(J$8,$B$3*2-($P9-1),0)))</f>
        <v/>
      </c>
      <c r="R9" s="204" t="str">
        <f t="shared" ref="R9" ca="1" si="10">IF($N9=FALSE,"",IF($O9="가압",K9,OFFSET(K$8,$B$3*2-($P9-1),0)))</f>
        <v/>
      </c>
      <c r="S9" s="204" t="str">
        <f t="shared" ref="S9" ca="1" si="11">IF($N9=FALSE,"",IF($O9="가압",L9,OFFSET(L$8,$B$3*2-($P9-1),0)))</f>
        <v/>
      </c>
      <c r="T9" s="352" t="str">
        <f t="shared" ref="T9" si="12">IF($N9=FALSE,"",AVERAGE(Q9:S9))</f>
        <v/>
      </c>
      <c r="U9" s="348" t="str">
        <f>IF($N9=FALSE,"",Q9-Q$9)</f>
        <v/>
      </c>
      <c r="V9" s="204" t="str">
        <f t="shared" ref="V9:V23" si="13">IF($N9=FALSE,"",R9-R$9)</f>
        <v/>
      </c>
      <c r="W9" s="204" t="str">
        <f t="shared" ref="W9:W23" si="14">IF($N9=FALSE,"",S9-S$9)</f>
        <v/>
      </c>
      <c r="X9" s="353" t="str">
        <f t="shared" ref="X9:X38" si="15">IF($N9=FALSE,"",MAX(U9:W9)-MIN(U9:W9))</f>
        <v/>
      </c>
      <c r="Z9" s="286" t="s">
        <v>619</v>
      </c>
      <c r="AA9" s="288">
        <f t="shared" si="0"/>
        <v>1000</v>
      </c>
      <c r="AB9" s="288">
        <f t="shared" si="4"/>
        <v>10</v>
      </c>
      <c r="AC9" s="288">
        <f t="shared" si="1"/>
        <v>1</v>
      </c>
      <c r="AD9" s="288">
        <v>1E-3</v>
      </c>
      <c r="AE9" s="288">
        <f t="shared" si="2"/>
        <v>1000</v>
      </c>
      <c r="AF9" s="288">
        <f t="shared" si="5"/>
        <v>10</v>
      </c>
      <c r="AG9" s="288">
        <f t="shared" si="3"/>
        <v>1</v>
      </c>
      <c r="AH9" s="288">
        <v>1E-3</v>
      </c>
    </row>
    <row r="10" spans="1:34" s="190" customFormat="1" ht="15" customHeight="1">
      <c r="B10" s="198" t="b">
        <f>IF(Pressure_4_R1!U5="",FALSE,TRUE)</f>
        <v>0</v>
      </c>
      <c r="C10" s="199">
        <v>2</v>
      </c>
      <c r="D10" s="200" t="str">
        <f>IF($B10=FALSE,"",표준압력!G38)</f>
        <v/>
      </c>
      <c r="E10" s="200" t="str">
        <f>IF($B10=FALSE,"",표준압력!Q38)</f>
        <v/>
      </c>
      <c r="F10" s="200" t="str">
        <f>IF($B10=FALSE,"",Pressure_4_R1!U5)</f>
        <v/>
      </c>
      <c r="G10" s="201" t="str">
        <f>IF($B10=FALSE,"",Pressure_4_R1!V5)</f>
        <v/>
      </c>
      <c r="H10" s="201" t="str">
        <f>IF($B10=FALSE,"",Pressure_4_R1!W5)</f>
        <v/>
      </c>
      <c r="I10" s="207" t="b">
        <f t="shared" ref="I10:I38" si="16">TYPE(G10)=1</f>
        <v>0</v>
      </c>
      <c r="J10" s="202" t="str">
        <f t="shared" si="6"/>
        <v/>
      </c>
      <c r="K10" s="203" t="str">
        <f t="shared" si="7"/>
        <v/>
      </c>
      <c r="L10" s="203" t="str">
        <f t="shared" si="8"/>
        <v/>
      </c>
      <c r="M10" s="193"/>
      <c r="N10" s="204" t="b">
        <f t="shared" si="9"/>
        <v>0</v>
      </c>
      <c r="O10" s="346" t="s">
        <v>379</v>
      </c>
      <c r="P10" s="350">
        <v>2</v>
      </c>
      <c r="Q10" s="348" t="str">
        <f t="shared" ref="Q10:Q38" ca="1" si="17">IF($N10=FALSE,"",IF($O10="가압",J10,OFFSET(J$8,$B$3*2-($P10-1),0)))</f>
        <v/>
      </c>
      <c r="R10" s="204" t="str">
        <f t="shared" ref="R10:R38" ca="1" si="18">IF($N10=FALSE,"",IF($O10="가압",K10,OFFSET(K$8,$B$3*2-($P10-1),0)))</f>
        <v/>
      </c>
      <c r="S10" s="204" t="str">
        <f t="shared" ref="S10:S38" ca="1" si="19">IF($N10=FALSE,"",IF($O10="가압",L10,OFFSET(L$8,$B$3*2-($P10-1),0)))</f>
        <v/>
      </c>
      <c r="T10" s="352" t="str">
        <f t="shared" ref="T10:T38" si="20">IF($N10=FALSE,"",AVERAGE(Q10:S10))</f>
        <v/>
      </c>
      <c r="U10" s="348" t="str">
        <f t="shared" ref="U10:U23" si="21">IF($N10=FALSE,"",Q10-Q$9)</f>
        <v/>
      </c>
      <c r="V10" s="204" t="str">
        <f t="shared" si="13"/>
        <v/>
      </c>
      <c r="W10" s="204" t="str">
        <f t="shared" si="14"/>
        <v/>
      </c>
      <c r="X10" s="353" t="str">
        <f t="shared" si="15"/>
        <v/>
      </c>
      <c r="Z10" s="286" t="s">
        <v>197</v>
      </c>
      <c r="AA10" s="288">
        <f t="shared" si="0"/>
        <v>1000000</v>
      </c>
      <c r="AB10" s="288">
        <f t="shared" si="4"/>
        <v>10000</v>
      </c>
      <c r="AC10" s="288">
        <f t="shared" si="1"/>
        <v>1000</v>
      </c>
      <c r="AD10" s="288">
        <v>1</v>
      </c>
      <c r="AE10" s="288">
        <f t="shared" si="2"/>
        <v>1000000</v>
      </c>
      <c r="AF10" s="288">
        <f t="shared" si="5"/>
        <v>10000</v>
      </c>
      <c r="AG10" s="288">
        <f t="shared" si="3"/>
        <v>1000</v>
      </c>
      <c r="AH10" s="288">
        <v>1</v>
      </c>
    </row>
    <row r="11" spans="1:34" s="190" customFormat="1" ht="15" customHeight="1">
      <c r="B11" s="198" t="b">
        <f>IF(Pressure_4_R1!U6="",FALSE,TRUE)</f>
        <v>0</v>
      </c>
      <c r="C11" s="199">
        <v>3</v>
      </c>
      <c r="D11" s="200" t="str">
        <f>IF($B11=FALSE,"",표준압력!G39)</f>
        <v/>
      </c>
      <c r="E11" s="200" t="str">
        <f>IF($B11=FALSE,"",표준압력!Q39)</f>
        <v/>
      </c>
      <c r="F11" s="200" t="str">
        <f>IF($B11=FALSE,"",Pressure_4_R1!U6)</f>
        <v/>
      </c>
      <c r="G11" s="201" t="str">
        <f>IF($B11=FALSE,"",Pressure_4_R1!V6)</f>
        <v/>
      </c>
      <c r="H11" s="201" t="str">
        <f>IF($B11=FALSE,"",Pressure_4_R1!W6)</f>
        <v/>
      </c>
      <c r="I11" s="207" t="b">
        <f t="shared" si="16"/>
        <v>0</v>
      </c>
      <c r="J11" s="202" t="str">
        <f t="shared" si="6"/>
        <v/>
      </c>
      <c r="K11" s="203" t="str">
        <f t="shared" si="7"/>
        <v/>
      </c>
      <c r="L11" s="203" t="str">
        <f t="shared" si="8"/>
        <v/>
      </c>
      <c r="M11" s="193"/>
      <c r="N11" s="204" t="b">
        <f t="shared" si="9"/>
        <v>0</v>
      </c>
      <c r="O11" s="346" t="s">
        <v>379</v>
      </c>
      <c r="P11" s="350">
        <v>3</v>
      </c>
      <c r="Q11" s="348" t="str">
        <f t="shared" ca="1" si="17"/>
        <v/>
      </c>
      <c r="R11" s="204" t="str">
        <f t="shared" ca="1" si="18"/>
        <v/>
      </c>
      <c r="S11" s="204" t="str">
        <f t="shared" ca="1" si="19"/>
        <v/>
      </c>
      <c r="T11" s="352" t="str">
        <f t="shared" si="20"/>
        <v/>
      </c>
      <c r="U11" s="348" t="str">
        <f t="shared" si="21"/>
        <v/>
      </c>
      <c r="V11" s="204" t="str">
        <f t="shared" si="13"/>
        <v/>
      </c>
      <c r="W11" s="204" t="str">
        <f t="shared" si="14"/>
        <v/>
      </c>
      <c r="X11" s="353" t="str">
        <f t="shared" si="15"/>
        <v/>
      </c>
      <c r="Z11" s="286" t="s">
        <v>627</v>
      </c>
      <c r="AA11" s="288">
        <f t="shared" si="0"/>
        <v>100</v>
      </c>
      <c r="AB11" s="288">
        <f t="shared" si="4"/>
        <v>1</v>
      </c>
      <c r="AC11" s="288">
        <f t="shared" si="1"/>
        <v>0.1</v>
      </c>
      <c r="AD11" s="288">
        <v>1E-4</v>
      </c>
      <c r="AE11" s="288">
        <f t="shared" si="2"/>
        <v>100</v>
      </c>
      <c r="AF11" s="288">
        <f t="shared" si="5"/>
        <v>1</v>
      </c>
      <c r="AG11" s="288">
        <f t="shared" si="3"/>
        <v>0.1</v>
      </c>
      <c r="AH11" s="288">
        <v>1E-4</v>
      </c>
    </row>
    <row r="12" spans="1:34" s="190" customFormat="1" ht="15" customHeight="1">
      <c r="B12" s="198" t="b">
        <f>IF(Pressure_4_R1!U7="",FALSE,TRUE)</f>
        <v>0</v>
      </c>
      <c r="C12" s="199">
        <v>4</v>
      </c>
      <c r="D12" s="200" t="str">
        <f>IF($B12=FALSE,"",표준압력!G40)</f>
        <v/>
      </c>
      <c r="E12" s="200" t="str">
        <f>IF($B12=FALSE,"",표준압력!Q40)</f>
        <v/>
      </c>
      <c r="F12" s="200" t="str">
        <f>IF($B12=FALSE,"",Pressure_4_R1!U7)</f>
        <v/>
      </c>
      <c r="G12" s="201" t="str">
        <f>IF($B12=FALSE,"",Pressure_4_R1!V7)</f>
        <v/>
      </c>
      <c r="H12" s="201" t="str">
        <f>IF($B12=FALSE,"",Pressure_4_R1!W7)</f>
        <v/>
      </c>
      <c r="I12" s="207" t="b">
        <f t="shared" si="16"/>
        <v>0</v>
      </c>
      <c r="J12" s="202" t="str">
        <f t="shared" si="6"/>
        <v/>
      </c>
      <c r="K12" s="203" t="str">
        <f t="shared" si="7"/>
        <v/>
      </c>
      <c r="L12" s="203" t="str">
        <f t="shared" si="8"/>
        <v/>
      </c>
      <c r="M12" s="193"/>
      <c r="N12" s="204" t="b">
        <f t="shared" si="9"/>
        <v>0</v>
      </c>
      <c r="O12" s="346" t="s">
        <v>379</v>
      </c>
      <c r="P12" s="350">
        <v>4</v>
      </c>
      <c r="Q12" s="348" t="str">
        <f t="shared" ca="1" si="17"/>
        <v/>
      </c>
      <c r="R12" s="204" t="str">
        <f t="shared" ca="1" si="18"/>
        <v/>
      </c>
      <c r="S12" s="204" t="str">
        <f t="shared" ca="1" si="19"/>
        <v/>
      </c>
      <c r="T12" s="352" t="str">
        <f t="shared" si="20"/>
        <v/>
      </c>
      <c r="U12" s="348" t="str">
        <f t="shared" si="21"/>
        <v/>
      </c>
      <c r="V12" s="204" t="str">
        <f t="shared" si="13"/>
        <v/>
      </c>
      <c r="W12" s="204" t="str">
        <f t="shared" si="14"/>
        <v/>
      </c>
      <c r="X12" s="353" t="str">
        <f t="shared" si="15"/>
        <v/>
      </c>
      <c r="Z12" s="286" t="s">
        <v>628</v>
      </c>
      <c r="AA12" s="288">
        <f t="shared" si="0"/>
        <v>100000</v>
      </c>
      <c r="AB12" s="288">
        <f t="shared" si="4"/>
        <v>1000</v>
      </c>
      <c r="AC12" s="288">
        <f t="shared" si="1"/>
        <v>100</v>
      </c>
      <c r="AD12" s="288">
        <v>0.1</v>
      </c>
      <c r="AE12" s="288">
        <f t="shared" si="2"/>
        <v>100000</v>
      </c>
      <c r="AF12" s="288">
        <f t="shared" si="5"/>
        <v>1000</v>
      </c>
      <c r="AG12" s="288">
        <f t="shared" si="3"/>
        <v>100</v>
      </c>
      <c r="AH12" s="288">
        <v>0.1</v>
      </c>
    </row>
    <row r="13" spans="1:34" s="190" customFormat="1" ht="15" customHeight="1">
      <c r="B13" s="198" t="b">
        <f>IF(Pressure_4_R1!U8="",FALSE,TRUE)</f>
        <v>0</v>
      </c>
      <c r="C13" s="199">
        <v>5</v>
      </c>
      <c r="D13" s="200" t="str">
        <f>IF($B13=FALSE,"",표준압력!G41)</f>
        <v/>
      </c>
      <c r="E13" s="200" t="str">
        <f>IF($B13=FALSE,"",표준압력!Q41)</f>
        <v/>
      </c>
      <c r="F13" s="200" t="str">
        <f>IF($B13=FALSE,"",Pressure_4_R1!U8)</f>
        <v/>
      </c>
      <c r="G13" s="201" t="str">
        <f>IF($B13=FALSE,"",Pressure_4_R1!V8)</f>
        <v/>
      </c>
      <c r="H13" s="201" t="str">
        <f>IF($B13=FALSE,"",Pressure_4_R1!W8)</f>
        <v/>
      </c>
      <c r="I13" s="207" t="b">
        <f t="shared" si="16"/>
        <v>0</v>
      </c>
      <c r="J13" s="202" t="str">
        <f t="shared" si="6"/>
        <v/>
      </c>
      <c r="K13" s="203" t="str">
        <f t="shared" si="7"/>
        <v/>
      </c>
      <c r="L13" s="203" t="str">
        <f t="shared" si="8"/>
        <v/>
      </c>
      <c r="M13" s="193"/>
      <c r="N13" s="204" t="b">
        <f t="shared" si="9"/>
        <v>0</v>
      </c>
      <c r="O13" s="346" t="s">
        <v>379</v>
      </c>
      <c r="P13" s="350">
        <v>5</v>
      </c>
      <c r="Q13" s="348" t="str">
        <f t="shared" ca="1" si="17"/>
        <v/>
      </c>
      <c r="R13" s="204" t="str">
        <f t="shared" ca="1" si="18"/>
        <v/>
      </c>
      <c r="S13" s="204" t="str">
        <f t="shared" ca="1" si="19"/>
        <v/>
      </c>
      <c r="T13" s="352" t="str">
        <f t="shared" si="20"/>
        <v/>
      </c>
      <c r="U13" s="348" t="str">
        <f t="shared" si="21"/>
        <v/>
      </c>
      <c r="V13" s="204" t="str">
        <f t="shared" si="13"/>
        <v/>
      </c>
      <c r="W13" s="204" t="str">
        <f t="shared" si="14"/>
        <v/>
      </c>
      <c r="X13" s="353" t="str">
        <f t="shared" si="15"/>
        <v/>
      </c>
      <c r="Z13" s="286" t="s">
        <v>629</v>
      </c>
      <c r="AA13" s="288">
        <f t="shared" si="0"/>
        <v>6894.7569999999996</v>
      </c>
      <c r="AB13" s="288">
        <f t="shared" si="4"/>
        <v>68.947569999999999</v>
      </c>
      <c r="AC13" s="288">
        <f t="shared" si="1"/>
        <v>6.8947569999999994</v>
      </c>
      <c r="AD13" s="288">
        <v>6.8947569999999996E-3</v>
      </c>
      <c r="AE13" s="288">
        <f t="shared" si="2"/>
        <v>6894.7569999999996</v>
      </c>
      <c r="AF13" s="288">
        <f t="shared" si="5"/>
        <v>68.947569999999999</v>
      </c>
      <c r="AG13" s="288">
        <f t="shared" si="3"/>
        <v>6.8947569999999994</v>
      </c>
      <c r="AH13" s="288">
        <v>6.8947569999999996E-3</v>
      </c>
    </row>
    <row r="14" spans="1:34" s="190" customFormat="1" ht="15" customHeight="1">
      <c r="B14" s="198" t="b">
        <f>IF(Pressure_4_R1!U9="",FALSE,TRUE)</f>
        <v>0</v>
      </c>
      <c r="C14" s="199">
        <v>6</v>
      </c>
      <c r="D14" s="200" t="str">
        <f>IF($B14=FALSE,"",표준압력!G42)</f>
        <v/>
      </c>
      <c r="E14" s="200" t="str">
        <f>IF($B14=FALSE,"",표준압력!Q42)</f>
        <v/>
      </c>
      <c r="F14" s="200" t="str">
        <f>IF($B14=FALSE,"",Pressure_4_R1!U9)</f>
        <v/>
      </c>
      <c r="G14" s="201" t="str">
        <f>IF($B14=FALSE,"",Pressure_4_R1!V9)</f>
        <v/>
      </c>
      <c r="H14" s="201" t="str">
        <f>IF($B14=FALSE,"",Pressure_4_R1!W9)</f>
        <v/>
      </c>
      <c r="I14" s="207" t="b">
        <f t="shared" si="16"/>
        <v>0</v>
      </c>
      <c r="J14" s="202" t="str">
        <f t="shared" si="6"/>
        <v/>
      </c>
      <c r="K14" s="203" t="str">
        <f t="shared" si="7"/>
        <v/>
      </c>
      <c r="L14" s="203" t="str">
        <f t="shared" si="8"/>
        <v/>
      </c>
      <c r="M14" s="193"/>
      <c r="N14" s="204" t="b">
        <f t="shared" si="9"/>
        <v>0</v>
      </c>
      <c r="O14" s="346" t="s">
        <v>379</v>
      </c>
      <c r="P14" s="350">
        <v>6</v>
      </c>
      <c r="Q14" s="348" t="str">
        <f t="shared" ca="1" si="17"/>
        <v/>
      </c>
      <c r="R14" s="204" t="str">
        <f t="shared" ca="1" si="18"/>
        <v/>
      </c>
      <c r="S14" s="204" t="str">
        <f t="shared" ca="1" si="19"/>
        <v/>
      </c>
      <c r="T14" s="352" t="str">
        <f t="shared" si="20"/>
        <v/>
      </c>
      <c r="U14" s="348" t="str">
        <f t="shared" si="21"/>
        <v/>
      </c>
      <c r="V14" s="204" t="str">
        <f t="shared" si="13"/>
        <v/>
      </c>
      <c r="W14" s="204" t="str">
        <f t="shared" si="14"/>
        <v/>
      </c>
      <c r="X14" s="353" t="str">
        <f t="shared" si="15"/>
        <v/>
      </c>
      <c r="Z14" s="286" t="s">
        <v>630</v>
      </c>
      <c r="AA14" s="288">
        <f t="shared" si="0"/>
        <v>98066.5</v>
      </c>
      <c r="AB14" s="288">
        <f t="shared" si="4"/>
        <v>980.66500000000008</v>
      </c>
      <c r="AC14" s="288">
        <f t="shared" si="1"/>
        <v>98.066500000000005</v>
      </c>
      <c r="AD14" s="288">
        <v>9.8066500000000001E-2</v>
      </c>
      <c r="AE14" s="288">
        <f t="shared" si="2"/>
        <v>98066.5</v>
      </c>
      <c r="AF14" s="288">
        <f t="shared" si="5"/>
        <v>980.66500000000008</v>
      </c>
      <c r="AG14" s="288">
        <f t="shared" si="3"/>
        <v>98.066500000000005</v>
      </c>
      <c r="AH14" s="288">
        <v>9.8066500000000001E-2</v>
      </c>
    </row>
    <row r="15" spans="1:34" s="190" customFormat="1" ht="15" customHeight="1">
      <c r="B15" s="198" t="b">
        <f>IF(Pressure_4_R1!U10="",FALSE,TRUE)</f>
        <v>0</v>
      </c>
      <c r="C15" s="199">
        <v>7</v>
      </c>
      <c r="D15" s="200" t="str">
        <f>IF($B15=FALSE,"",표준압력!G43)</f>
        <v/>
      </c>
      <c r="E15" s="200" t="str">
        <f>IF($B15=FALSE,"",표준압력!Q43)</f>
        <v/>
      </c>
      <c r="F15" s="200" t="str">
        <f>IF($B15=FALSE,"",Pressure_4_R1!U10)</f>
        <v/>
      </c>
      <c r="G15" s="201" t="str">
        <f>IF($B15=FALSE,"",Pressure_4_R1!V10)</f>
        <v/>
      </c>
      <c r="H15" s="201" t="str">
        <f>IF($B15=FALSE,"",Pressure_4_R1!W10)</f>
        <v/>
      </c>
      <c r="I15" s="207" t="b">
        <f t="shared" si="16"/>
        <v>0</v>
      </c>
      <c r="J15" s="202" t="str">
        <f t="shared" si="6"/>
        <v/>
      </c>
      <c r="K15" s="203" t="str">
        <f t="shared" si="7"/>
        <v/>
      </c>
      <c r="L15" s="203" t="str">
        <f t="shared" si="8"/>
        <v/>
      </c>
      <c r="M15" s="193"/>
      <c r="N15" s="204" t="b">
        <f t="shared" si="9"/>
        <v>0</v>
      </c>
      <c r="O15" s="346" t="s">
        <v>379</v>
      </c>
      <c r="P15" s="350">
        <v>7</v>
      </c>
      <c r="Q15" s="348" t="str">
        <f t="shared" ca="1" si="17"/>
        <v/>
      </c>
      <c r="R15" s="204" t="str">
        <f t="shared" ca="1" si="18"/>
        <v/>
      </c>
      <c r="S15" s="204" t="str">
        <f t="shared" ca="1" si="19"/>
        <v/>
      </c>
      <c r="T15" s="352" t="str">
        <f t="shared" si="20"/>
        <v/>
      </c>
      <c r="U15" s="348" t="str">
        <f t="shared" si="21"/>
        <v/>
      </c>
      <c r="V15" s="204" t="str">
        <f t="shared" si="13"/>
        <v/>
      </c>
      <c r="W15" s="204" t="str">
        <f t="shared" si="14"/>
        <v/>
      </c>
      <c r="X15" s="353" t="str">
        <f t="shared" si="15"/>
        <v/>
      </c>
      <c r="Z15" s="286" t="s">
        <v>132</v>
      </c>
      <c r="AA15" s="288">
        <f t="shared" si="0"/>
        <v>9.8066499999999994</v>
      </c>
      <c r="AB15" s="288">
        <f t="shared" si="4"/>
        <v>9.8066500000000001E-2</v>
      </c>
      <c r="AC15" s="288">
        <f t="shared" si="1"/>
        <v>9.8066500000000001E-3</v>
      </c>
      <c r="AD15" s="289">
        <v>9.8066500000000004E-6</v>
      </c>
      <c r="AE15" s="288">
        <f t="shared" si="2"/>
        <v>9.8066499999999994</v>
      </c>
      <c r="AF15" s="288">
        <f t="shared" si="5"/>
        <v>9.8066500000000001E-2</v>
      </c>
      <c r="AG15" s="288">
        <f t="shared" si="3"/>
        <v>9.8066500000000001E-3</v>
      </c>
      <c r="AH15" s="289">
        <v>9.8066500000000004E-6</v>
      </c>
    </row>
    <row r="16" spans="1:34" s="190" customFormat="1" ht="15" customHeight="1">
      <c r="B16" s="198" t="b">
        <f>IF(Pressure_4_R1!U11="",FALSE,TRUE)</f>
        <v>0</v>
      </c>
      <c r="C16" s="199">
        <v>8</v>
      </c>
      <c r="D16" s="200" t="str">
        <f>IF($B16=FALSE,"",표준압력!G44)</f>
        <v/>
      </c>
      <c r="E16" s="200" t="str">
        <f>IF($B16=FALSE,"",표준압력!Q44)</f>
        <v/>
      </c>
      <c r="F16" s="200" t="str">
        <f>IF($B16=FALSE,"",Pressure_4_R1!U11)</f>
        <v/>
      </c>
      <c r="G16" s="201" t="str">
        <f>IF($B16=FALSE,"",Pressure_4_R1!V11)</f>
        <v/>
      </c>
      <c r="H16" s="201" t="str">
        <f>IF($B16=FALSE,"",Pressure_4_R1!W11)</f>
        <v/>
      </c>
      <c r="I16" s="207" t="b">
        <f t="shared" si="16"/>
        <v>0</v>
      </c>
      <c r="J16" s="202" t="str">
        <f t="shared" si="6"/>
        <v/>
      </c>
      <c r="K16" s="203" t="str">
        <f t="shared" si="7"/>
        <v/>
      </c>
      <c r="L16" s="203" t="str">
        <f t="shared" si="8"/>
        <v/>
      </c>
      <c r="M16" s="193"/>
      <c r="N16" s="204" t="b">
        <f t="shared" si="9"/>
        <v>0</v>
      </c>
      <c r="O16" s="346" t="s">
        <v>379</v>
      </c>
      <c r="P16" s="350">
        <v>8</v>
      </c>
      <c r="Q16" s="348" t="str">
        <f t="shared" ca="1" si="17"/>
        <v/>
      </c>
      <c r="R16" s="204" t="str">
        <f t="shared" ca="1" si="18"/>
        <v/>
      </c>
      <c r="S16" s="204" t="str">
        <f t="shared" ca="1" si="19"/>
        <v/>
      </c>
      <c r="T16" s="352" t="str">
        <f t="shared" si="20"/>
        <v/>
      </c>
      <c r="U16" s="348" t="str">
        <f t="shared" si="21"/>
        <v/>
      </c>
      <c r="V16" s="204" t="str">
        <f t="shared" si="13"/>
        <v/>
      </c>
      <c r="W16" s="204" t="str">
        <f t="shared" si="14"/>
        <v/>
      </c>
      <c r="X16" s="353" t="str">
        <f t="shared" si="15"/>
        <v/>
      </c>
      <c r="Z16" s="286" t="s">
        <v>631</v>
      </c>
      <c r="AA16" s="288">
        <f t="shared" si="0"/>
        <v>3386.3889999999997</v>
      </c>
      <c r="AB16" s="288">
        <f t="shared" si="4"/>
        <v>33.863889999999998</v>
      </c>
      <c r="AC16" s="288">
        <f t="shared" si="1"/>
        <v>3.3863889999999999</v>
      </c>
      <c r="AD16" s="288">
        <v>3.3863890000000001E-3</v>
      </c>
      <c r="AE16" s="288">
        <f t="shared" si="2"/>
        <v>3386.3889999999997</v>
      </c>
      <c r="AF16" s="288">
        <f t="shared" si="5"/>
        <v>33.863889999999998</v>
      </c>
      <c r="AG16" s="288">
        <f t="shared" si="3"/>
        <v>3.3863889999999999</v>
      </c>
      <c r="AH16" s="288">
        <v>3.3863890000000001E-3</v>
      </c>
    </row>
    <row r="17" spans="2:34" s="190" customFormat="1" ht="15" customHeight="1">
      <c r="B17" s="198" t="b">
        <f>IF(Pressure_4_R1!U12="",FALSE,TRUE)</f>
        <v>0</v>
      </c>
      <c r="C17" s="199">
        <v>9</v>
      </c>
      <c r="D17" s="200" t="str">
        <f>IF($B17=FALSE,"",표준압력!G45)</f>
        <v/>
      </c>
      <c r="E17" s="200" t="str">
        <f>IF($B17=FALSE,"",표준압력!Q45)</f>
        <v/>
      </c>
      <c r="F17" s="200" t="str">
        <f>IF($B17=FALSE,"",Pressure_4_R1!U12)</f>
        <v/>
      </c>
      <c r="G17" s="201" t="str">
        <f>IF($B17=FALSE,"",Pressure_4_R1!V12)</f>
        <v/>
      </c>
      <c r="H17" s="201" t="str">
        <f>IF($B17=FALSE,"",Pressure_4_R1!W12)</f>
        <v/>
      </c>
      <c r="I17" s="207" t="b">
        <f t="shared" si="16"/>
        <v>0</v>
      </c>
      <c r="J17" s="202" t="str">
        <f t="shared" si="6"/>
        <v/>
      </c>
      <c r="K17" s="203" t="str">
        <f t="shared" si="7"/>
        <v/>
      </c>
      <c r="L17" s="203" t="str">
        <f t="shared" si="8"/>
        <v/>
      </c>
      <c r="M17" s="193"/>
      <c r="N17" s="204" t="b">
        <f t="shared" si="9"/>
        <v>0</v>
      </c>
      <c r="O17" s="346" t="s">
        <v>379</v>
      </c>
      <c r="P17" s="350">
        <v>9</v>
      </c>
      <c r="Q17" s="348" t="str">
        <f t="shared" ca="1" si="17"/>
        <v/>
      </c>
      <c r="R17" s="204" t="str">
        <f t="shared" ca="1" si="18"/>
        <v/>
      </c>
      <c r="S17" s="204" t="str">
        <f t="shared" ca="1" si="19"/>
        <v/>
      </c>
      <c r="T17" s="352" t="str">
        <f t="shared" si="20"/>
        <v/>
      </c>
      <c r="U17" s="348" t="str">
        <f t="shared" si="21"/>
        <v/>
      </c>
      <c r="V17" s="204" t="str">
        <f t="shared" si="13"/>
        <v/>
      </c>
      <c r="W17" s="204" t="str">
        <f t="shared" si="14"/>
        <v/>
      </c>
      <c r="X17" s="353" t="str">
        <f t="shared" si="15"/>
        <v/>
      </c>
      <c r="Z17" s="286" t="s">
        <v>632</v>
      </c>
      <c r="AA17" s="288">
        <f t="shared" si="0"/>
        <v>133.32240000000002</v>
      </c>
      <c r="AB17" s="288">
        <f t="shared" si="4"/>
        <v>1.333224</v>
      </c>
      <c r="AC17" s="288">
        <f t="shared" si="1"/>
        <v>0.13332240000000001</v>
      </c>
      <c r="AD17" s="288">
        <v>1.3332240000000001E-4</v>
      </c>
      <c r="AE17" s="288">
        <f t="shared" si="2"/>
        <v>133.32240000000002</v>
      </c>
      <c r="AF17" s="288">
        <f t="shared" si="5"/>
        <v>1.333224</v>
      </c>
      <c r="AG17" s="288">
        <f t="shared" si="3"/>
        <v>0.13332240000000001</v>
      </c>
      <c r="AH17" s="288">
        <v>1.3332240000000001E-4</v>
      </c>
    </row>
    <row r="18" spans="2:34" s="190" customFormat="1" ht="15" customHeight="1">
      <c r="B18" s="198" t="b">
        <f>IF(Pressure_4_R1!U13="",FALSE,TRUE)</f>
        <v>0</v>
      </c>
      <c r="C18" s="199">
        <v>10</v>
      </c>
      <c r="D18" s="200" t="str">
        <f>IF($B18=FALSE,"",표준압력!G46)</f>
        <v/>
      </c>
      <c r="E18" s="200" t="str">
        <f>IF($B18=FALSE,"",표준압력!Q46)</f>
        <v/>
      </c>
      <c r="F18" s="200" t="str">
        <f>IF($B18=FALSE,"",Pressure_4_R1!U13)</f>
        <v/>
      </c>
      <c r="G18" s="201" t="str">
        <f>IF($B18=FALSE,"",Pressure_4_R1!V13)</f>
        <v/>
      </c>
      <c r="H18" s="201" t="str">
        <f>IF($B18=FALSE,"",Pressure_4_R1!W13)</f>
        <v/>
      </c>
      <c r="I18" s="207" t="b">
        <f t="shared" si="16"/>
        <v>0</v>
      </c>
      <c r="J18" s="202" t="str">
        <f t="shared" si="6"/>
        <v/>
      </c>
      <c r="K18" s="203" t="str">
        <f t="shared" si="7"/>
        <v/>
      </c>
      <c r="L18" s="203" t="str">
        <f t="shared" si="8"/>
        <v/>
      </c>
      <c r="M18" s="193"/>
      <c r="N18" s="204" t="b">
        <f t="shared" si="9"/>
        <v>0</v>
      </c>
      <c r="O18" s="346" t="s">
        <v>379</v>
      </c>
      <c r="P18" s="350">
        <v>10</v>
      </c>
      <c r="Q18" s="348" t="str">
        <f t="shared" ca="1" si="17"/>
        <v/>
      </c>
      <c r="R18" s="204" t="str">
        <f t="shared" ca="1" si="18"/>
        <v/>
      </c>
      <c r="S18" s="204" t="str">
        <f t="shared" ca="1" si="19"/>
        <v/>
      </c>
      <c r="T18" s="352" t="str">
        <f t="shared" si="20"/>
        <v/>
      </c>
      <c r="U18" s="348" t="str">
        <f t="shared" si="21"/>
        <v/>
      </c>
      <c r="V18" s="204" t="str">
        <f t="shared" si="13"/>
        <v/>
      </c>
      <c r="W18" s="204" t="str">
        <f t="shared" si="14"/>
        <v/>
      </c>
      <c r="X18" s="353" t="str">
        <f t="shared" si="15"/>
        <v/>
      </c>
      <c r="Z18" s="286" t="s">
        <v>633</v>
      </c>
      <c r="AA18" s="288">
        <f t="shared" si="0"/>
        <v>1333.2239999999999</v>
      </c>
      <c r="AB18" s="288">
        <f t="shared" si="4"/>
        <v>13.332239999999999</v>
      </c>
      <c r="AC18" s="288">
        <f t="shared" si="1"/>
        <v>1.333224</v>
      </c>
      <c r="AD18" s="288">
        <v>1.333224E-3</v>
      </c>
      <c r="AE18" s="288">
        <f t="shared" si="2"/>
        <v>1333.2239999999999</v>
      </c>
      <c r="AF18" s="288">
        <f t="shared" si="5"/>
        <v>13.332239999999999</v>
      </c>
      <c r="AG18" s="288">
        <f t="shared" si="3"/>
        <v>1.333224</v>
      </c>
      <c r="AH18" s="288">
        <v>1.333224E-3</v>
      </c>
    </row>
    <row r="19" spans="2:34" s="190" customFormat="1" ht="15" customHeight="1">
      <c r="B19" s="198" t="b">
        <f>IF(Pressure_4_R1!U14="",FALSE,TRUE)</f>
        <v>0</v>
      </c>
      <c r="C19" s="199">
        <v>11</v>
      </c>
      <c r="D19" s="200" t="str">
        <f>IF($B19=FALSE,"",표준압력!G47)</f>
        <v/>
      </c>
      <c r="E19" s="200" t="str">
        <f>IF($B19=FALSE,"",표준압력!Q47)</f>
        <v/>
      </c>
      <c r="F19" s="200" t="str">
        <f>IF($B19=FALSE,"",Pressure_4_R1!U14)</f>
        <v/>
      </c>
      <c r="G19" s="201" t="str">
        <f>IF($B19=FALSE,"",Pressure_4_R1!V14)</f>
        <v/>
      </c>
      <c r="H19" s="201" t="str">
        <f>IF($B19=FALSE,"",Pressure_4_R1!W14)</f>
        <v/>
      </c>
      <c r="I19" s="207" t="b">
        <f t="shared" si="16"/>
        <v>0</v>
      </c>
      <c r="J19" s="202" t="str">
        <f t="shared" si="6"/>
        <v/>
      </c>
      <c r="K19" s="203" t="str">
        <f t="shared" si="7"/>
        <v/>
      </c>
      <c r="L19" s="203" t="str">
        <f t="shared" si="8"/>
        <v/>
      </c>
      <c r="M19" s="193"/>
      <c r="N19" s="204" t="b">
        <f t="shared" si="9"/>
        <v>0</v>
      </c>
      <c r="O19" s="346" t="s">
        <v>379</v>
      </c>
      <c r="P19" s="350">
        <v>11</v>
      </c>
      <c r="Q19" s="348" t="str">
        <f t="shared" ca="1" si="17"/>
        <v/>
      </c>
      <c r="R19" s="204" t="str">
        <f t="shared" ca="1" si="18"/>
        <v/>
      </c>
      <c r="S19" s="204" t="str">
        <f t="shared" ca="1" si="19"/>
        <v/>
      </c>
      <c r="T19" s="352" t="str">
        <f t="shared" si="20"/>
        <v/>
      </c>
      <c r="U19" s="348" t="str">
        <f t="shared" si="21"/>
        <v/>
      </c>
      <c r="V19" s="204" t="str">
        <f t="shared" si="13"/>
        <v/>
      </c>
      <c r="W19" s="204" t="str">
        <f t="shared" si="14"/>
        <v/>
      </c>
      <c r="X19" s="353" t="str">
        <f t="shared" si="15"/>
        <v/>
      </c>
      <c r="Z19" s="286" t="s">
        <v>634</v>
      </c>
      <c r="AA19" s="288">
        <f t="shared" si="0"/>
        <v>249.0889</v>
      </c>
      <c r="AB19" s="288">
        <f t="shared" si="4"/>
        <v>2.4908890000000001</v>
      </c>
      <c r="AC19" s="288">
        <f t="shared" si="1"/>
        <v>0.2490889</v>
      </c>
      <c r="AD19" s="288">
        <v>2.4908889999999999E-4</v>
      </c>
      <c r="AE19" s="288">
        <f t="shared" si="2"/>
        <v>249.0889</v>
      </c>
      <c r="AF19" s="288">
        <f t="shared" si="5"/>
        <v>2.4908890000000001</v>
      </c>
      <c r="AG19" s="288">
        <f t="shared" si="3"/>
        <v>0.2490889</v>
      </c>
      <c r="AH19" s="288">
        <v>2.4908889999999999E-4</v>
      </c>
    </row>
    <row r="20" spans="2:34" s="190" customFormat="1" ht="15" customHeight="1">
      <c r="B20" s="198" t="b">
        <f>IF(Pressure_4_R1!U15="",FALSE,TRUE)</f>
        <v>0</v>
      </c>
      <c r="C20" s="199">
        <v>12</v>
      </c>
      <c r="D20" s="200" t="str">
        <f>IF($B20=FALSE,"",표준압력!G48)</f>
        <v/>
      </c>
      <c r="E20" s="200" t="str">
        <f>IF($B20=FALSE,"",표준압력!Q48)</f>
        <v/>
      </c>
      <c r="F20" s="200" t="str">
        <f>IF($B20=FALSE,"",Pressure_4_R1!U15)</f>
        <v/>
      </c>
      <c r="G20" s="201" t="str">
        <f>IF($B20=FALSE,"",Pressure_4_R1!V15)</f>
        <v/>
      </c>
      <c r="H20" s="201" t="str">
        <f>IF($B20=FALSE,"",Pressure_4_R1!W15)</f>
        <v/>
      </c>
      <c r="I20" s="207" t="b">
        <f t="shared" si="16"/>
        <v>0</v>
      </c>
      <c r="J20" s="202" t="str">
        <f t="shared" si="6"/>
        <v/>
      </c>
      <c r="K20" s="203" t="str">
        <f t="shared" si="7"/>
        <v/>
      </c>
      <c r="L20" s="203" t="str">
        <f t="shared" si="8"/>
        <v/>
      </c>
      <c r="M20" s="193"/>
      <c r="N20" s="204" t="b">
        <f t="shared" si="9"/>
        <v>0</v>
      </c>
      <c r="O20" s="346" t="s">
        <v>379</v>
      </c>
      <c r="P20" s="350">
        <v>12</v>
      </c>
      <c r="Q20" s="348" t="str">
        <f t="shared" ca="1" si="17"/>
        <v/>
      </c>
      <c r="R20" s="204" t="str">
        <f t="shared" ca="1" si="18"/>
        <v/>
      </c>
      <c r="S20" s="204" t="str">
        <f t="shared" ca="1" si="19"/>
        <v/>
      </c>
      <c r="T20" s="352" t="str">
        <f t="shared" si="20"/>
        <v/>
      </c>
      <c r="U20" s="348" t="str">
        <f t="shared" si="21"/>
        <v/>
      </c>
      <c r="V20" s="204" t="str">
        <f t="shared" si="13"/>
        <v/>
      </c>
      <c r="W20" s="204" t="str">
        <f t="shared" si="14"/>
        <v/>
      </c>
      <c r="X20" s="353" t="str">
        <f t="shared" si="15"/>
        <v/>
      </c>
      <c r="Z20" s="286" t="s">
        <v>635</v>
      </c>
      <c r="AA20" s="288">
        <f t="shared" si="0"/>
        <v>9.8066499999999994</v>
      </c>
      <c r="AB20" s="288">
        <f t="shared" si="4"/>
        <v>9.8066500000000001E-2</v>
      </c>
      <c r="AC20" s="288">
        <f t="shared" si="1"/>
        <v>9.8066500000000001E-3</v>
      </c>
      <c r="AD20" s="288">
        <v>9.8066500000000004E-6</v>
      </c>
      <c r="AE20" s="288">
        <f t="shared" si="2"/>
        <v>9.8066499999999994</v>
      </c>
      <c r="AF20" s="288">
        <f t="shared" si="5"/>
        <v>9.8066500000000001E-2</v>
      </c>
      <c r="AG20" s="288">
        <f t="shared" si="3"/>
        <v>9.8066500000000001E-3</v>
      </c>
      <c r="AH20" s="288">
        <v>9.8066500000000004E-6</v>
      </c>
    </row>
    <row r="21" spans="2:34" s="190" customFormat="1" ht="15" customHeight="1">
      <c r="B21" s="198" t="b">
        <f>IF(Pressure_4_R1!U16="",FALSE,TRUE)</f>
        <v>0</v>
      </c>
      <c r="C21" s="199">
        <v>13</v>
      </c>
      <c r="D21" s="200" t="str">
        <f>IF($B21=FALSE,"",표준압력!G49)</f>
        <v/>
      </c>
      <c r="E21" s="200" t="str">
        <f>IF($B21=FALSE,"",표준압력!Q49)</f>
        <v/>
      </c>
      <c r="F21" s="200" t="str">
        <f>IF($B21=FALSE,"",Pressure_4_R1!U16)</f>
        <v/>
      </c>
      <c r="G21" s="201" t="str">
        <f>IF($B21=FALSE,"",Pressure_4_R1!V16)</f>
        <v/>
      </c>
      <c r="H21" s="201" t="str">
        <f>IF($B21=FALSE,"",Pressure_4_R1!W16)</f>
        <v/>
      </c>
      <c r="I21" s="207" t="b">
        <f t="shared" si="16"/>
        <v>0</v>
      </c>
      <c r="J21" s="202" t="str">
        <f t="shared" si="6"/>
        <v/>
      </c>
      <c r="K21" s="203" t="str">
        <f t="shared" si="7"/>
        <v/>
      </c>
      <c r="L21" s="203" t="str">
        <f t="shared" si="8"/>
        <v/>
      </c>
      <c r="M21" s="193"/>
      <c r="N21" s="204" t="b">
        <f t="shared" si="9"/>
        <v>0</v>
      </c>
      <c r="O21" s="346" t="s">
        <v>379</v>
      </c>
      <c r="P21" s="350">
        <v>13</v>
      </c>
      <c r="Q21" s="348" t="str">
        <f t="shared" ca="1" si="17"/>
        <v/>
      </c>
      <c r="R21" s="204" t="str">
        <f t="shared" ca="1" si="18"/>
        <v/>
      </c>
      <c r="S21" s="204" t="str">
        <f t="shared" ca="1" si="19"/>
        <v/>
      </c>
      <c r="T21" s="352" t="str">
        <f t="shared" si="20"/>
        <v/>
      </c>
      <c r="U21" s="348" t="str">
        <f t="shared" si="21"/>
        <v/>
      </c>
      <c r="V21" s="204" t="str">
        <f t="shared" si="13"/>
        <v/>
      </c>
      <c r="W21" s="204" t="str">
        <f t="shared" si="14"/>
        <v/>
      </c>
      <c r="X21" s="353" t="str">
        <f t="shared" si="15"/>
        <v/>
      </c>
      <c r="Z21" s="286" t="s">
        <v>636</v>
      </c>
      <c r="AA21" s="288">
        <f t="shared" si="0"/>
        <v>98.066500000000005</v>
      </c>
      <c r="AB21" s="288">
        <f t="shared" si="4"/>
        <v>0.98066500000000001</v>
      </c>
      <c r="AC21" s="288">
        <f t="shared" si="1"/>
        <v>9.8066500000000001E-2</v>
      </c>
      <c r="AD21" s="289">
        <v>9.80665E-5</v>
      </c>
      <c r="AE21" s="288">
        <f t="shared" si="2"/>
        <v>98.066500000000005</v>
      </c>
      <c r="AF21" s="288">
        <f t="shared" si="5"/>
        <v>0.98066500000000001</v>
      </c>
      <c r="AG21" s="288">
        <f t="shared" si="3"/>
        <v>9.8066500000000001E-2</v>
      </c>
      <c r="AH21" s="289">
        <v>9.80665E-5</v>
      </c>
    </row>
    <row r="22" spans="2:34" s="190" customFormat="1" ht="15" customHeight="1">
      <c r="B22" s="198" t="b">
        <f>IF(Pressure_4_R1!U17="",FALSE,TRUE)</f>
        <v>0</v>
      </c>
      <c r="C22" s="199">
        <v>14</v>
      </c>
      <c r="D22" s="200" t="str">
        <f>IF($B22=FALSE,"",표준압력!G50)</f>
        <v/>
      </c>
      <c r="E22" s="200" t="str">
        <f>IF($B22=FALSE,"",표준압력!Q50)</f>
        <v/>
      </c>
      <c r="F22" s="200" t="str">
        <f>IF($B22=FALSE,"",Pressure_4_R1!U17)</f>
        <v/>
      </c>
      <c r="G22" s="201" t="str">
        <f>IF($B22=FALSE,"",Pressure_4_R1!V17)</f>
        <v/>
      </c>
      <c r="H22" s="201" t="str">
        <f>IF($B22=FALSE,"",Pressure_4_R1!W17)</f>
        <v/>
      </c>
      <c r="I22" s="207" t="b">
        <f t="shared" si="16"/>
        <v>0</v>
      </c>
      <c r="J22" s="202" t="str">
        <f t="shared" si="6"/>
        <v/>
      </c>
      <c r="K22" s="203" t="str">
        <f t="shared" si="7"/>
        <v/>
      </c>
      <c r="L22" s="203" t="str">
        <f t="shared" si="8"/>
        <v/>
      </c>
      <c r="M22" s="193"/>
      <c r="N22" s="204" t="b">
        <f t="shared" si="9"/>
        <v>0</v>
      </c>
      <c r="O22" s="346" t="s">
        <v>379</v>
      </c>
      <c r="P22" s="350">
        <v>14</v>
      </c>
      <c r="Q22" s="348" t="str">
        <f t="shared" ca="1" si="17"/>
        <v/>
      </c>
      <c r="R22" s="204" t="str">
        <f t="shared" ca="1" si="18"/>
        <v/>
      </c>
      <c r="S22" s="204" t="str">
        <f t="shared" ca="1" si="19"/>
        <v/>
      </c>
      <c r="T22" s="352" t="str">
        <f t="shared" si="20"/>
        <v/>
      </c>
      <c r="U22" s="348" t="str">
        <f t="shared" si="21"/>
        <v/>
      </c>
      <c r="V22" s="204" t="str">
        <f t="shared" si="13"/>
        <v/>
      </c>
      <c r="W22" s="204" t="str">
        <f t="shared" si="14"/>
        <v/>
      </c>
      <c r="X22" s="353" t="str">
        <f t="shared" si="15"/>
        <v/>
      </c>
      <c r="Z22" s="286" t="s">
        <v>637</v>
      </c>
      <c r="AA22" s="288">
        <v>10000</v>
      </c>
      <c r="AB22" s="288">
        <f t="shared" si="4"/>
        <v>100</v>
      </c>
      <c r="AC22" s="288">
        <v>10</v>
      </c>
      <c r="AD22" s="289">
        <v>0.01</v>
      </c>
      <c r="AE22" s="288">
        <v>10000</v>
      </c>
      <c r="AF22" s="288">
        <f t="shared" si="5"/>
        <v>100</v>
      </c>
      <c r="AG22" s="288">
        <v>10</v>
      </c>
      <c r="AH22" s="289">
        <v>0.01</v>
      </c>
    </row>
    <row r="23" spans="2:34" s="190" customFormat="1" ht="15" customHeight="1">
      <c r="B23" s="198" t="b">
        <f>IF(Pressure_4_R1!U18="",FALSE,TRUE)</f>
        <v>0</v>
      </c>
      <c r="C23" s="199">
        <v>15</v>
      </c>
      <c r="D23" s="200" t="str">
        <f>IF($B23=FALSE,"",표준압력!G51)</f>
        <v/>
      </c>
      <c r="E23" s="200" t="str">
        <f>IF($B23=FALSE,"",표준압력!Q51)</f>
        <v/>
      </c>
      <c r="F23" s="200" t="str">
        <f>IF($B23=FALSE,"",Pressure_4_R1!U18)</f>
        <v/>
      </c>
      <c r="G23" s="201" t="str">
        <f>IF($B23=FALSE,"",Pressure_4_R1!V18)</f>
        <v/>
      </c>
      <c r="H23" s="201" t="str">
        <f>IF($B23=FALSE,"",Pressure_4_R1!W18)</f>
        <v/>
      </c>
      <c r="I23" s="207" t="b">
        <f t="shared" si="16"/>
        <v>0</v>
      </c>
      <c r="J23" s="202" t="str">
        <f t="shared" si="6"/>
        <v/>
      </c>
      <c r="K23" s="203" t="str">
        <f t="shared" si="7"/>
        <v/>
      </c>
      <c r="L23" s="203" t="str">
        <f t="shared" si="8"/>
        <v/>
      </c>
      <c r="M23" s="193"/>
      <c r="N23" s="204" t="b">
        <f t="shared" si="9"/>
        <v>0</v>
      </c>
      <c r="O23" s="346" t="s">
        <v>379</v>
      </c>
      <c r="P23" s="350">
        <v>15</v>
      </c>
      <c r="Q23" s="348" t="str">
        <f t="shared" ca="1" si="17"/>
        <v/>
      </c>
      <c r="R23" s="204" t="str">
        <f t="shared" ca="1" si="18"/>
        <v/>
      </c>
      <c r="S23" s="204" t="str">
        <f t="shared" ca="1" si="19"/>
        <v/>
      </c>
      <c r="T23" s="352" t="str">
        <f t="shared" si="20"/>
        <v/>
      </c>
      <c r="U23" s="348" t="str">
        <f t="shared" si="21"/>
        <v/>
      </c>
      <c r="V23" s="204" t="str">
        <f t="shared" si="13"/>
        <v/>
      </c>
      <c r="W23" s="204" t="str">
        <f t="shared" si="14"/>
        <v/>
      </c>
      <c r="X23" s="353" t="str">
        <f t="shared" si="15"/>
        <v/>
      </c>
      <c r="Z23" s="286" t="s">
        <v>638</v>
      </c>
      <c r="AA23" s="288">
        <f t="shared" ref="AA23:AA30" si="22">AC23*1000</f>
        <v>1</v>
      </c>
      <c r="AB23" s="288">
        <f t="shared" si="4"/>
        <v>0.01</v>
      </c>
      <c r="AC23" s="288">
        <f t="shared" ref="AC23:AC30" si="23">AD23*1000</f>
        <v>1E-3</v>
      </c>
      <c r="AD23" s="288">
        <v>9.9999999999999995E-7</v>
      </c>
      <c r="AE23" s="288">
        <f t="shared" ref="AE23:AE30" si="24">AG23*1000</f>
        <v>1</v>
      </c>
      <c r="AF23" s="288">
        <f t="shared" si="5"/>
        <v>0.01</v>
      </c>
      <c r="AG23" s="288">
        <f t="shared" ref="AG23:AG30" si="25">AH23*1000</f>
        <v>1E-3</v>
      </c>
      <c r="AH23" s="288">
        <v>9.9999999999999995E-7</v>
      </c>
    </row>
    <row r="24" spans="2:34" s="190" customFormat="1" ht="15" customHeight="1">
      <c r="B24" s="198" t="b">
        <f>IF(Pressure_4_R1!U19="",FALSE,TRUE)</f>
        <v>0</v>
      </c>
      <c r="C24" s="199">
        <v>16</v>
      </c>
      <c r="D24" s="200" t="str">
        <f>IF($B24=FALSE,"",표준압력!G52)</f>
        <v/>
      </c>
      <c r="E24" s="200" t="str">
        <f>IF($B24=FALSE,"",표준압력!Q52)</f>
        <v/>
      </c>
      <c r="F24" s="200" t="str">
        <f>IF($B24=FALSE,"",Pressure_4_R1!U19)</f>
        <v/>
      </c>
      <c r="G24" s="201" t="str">
        <f>IF($B24=FALSE,"",Pressure_4_R1!V19)</f>
        <v/>
      </c>
      <c r="H24" s="201" t="str">
        <f>IF($B24=FALSE,"",Pressure_4_R1!W19)</f>
        <v/>
      </c>
      <c r="I24" s="207" t="b">
        <f t="shared" si="16"/>
        <v>0</v>
      </c>
      <c r="J24" s="202" t="str">
        <f t="shared" si="6"/>
        <v/>
      </c>
      <c r="K24" s="203" t="str">
        <f t="shared" si="7"/>
        <v/>
      </c>
      <c r="L24" s="203" t="str">
        <f t="shared" si="8"/>
        <v/>
      </c>
      <c r="M24" s="193"/>
      <c r="N24" s="204" t="b">
        <f t="shared" si="9"/>
        <v>0</v>
      </c>
      <c r="O24" s="347" t="s">
        <v>360</v>
      </c>
      <c r="P24" s="351">
        <v>1</v>
      </c>
      <c r="Q24" s="348" t="str">
        <f t="shared" ca="1" si="17"/>
        <v/>
      </c>
      <c r="R24" s="204" t="str">
        <f t="shared" ca="1" si="18"/>
        <v/>
      </c>
      <c r="S24" s="204" t="str">
        <f t="shared" ca="1" si="19"/>
        <v/>
      </c>
      <c r="T24" s="352" t="str">
        <f t="shared" si="20"/>
        <v/>
      </c>
      <c r="U24" s="349" t="str">
        <f>IF($N24=FALSE,"",Q24-Q$24)</f>
        <v/>
      </c>
      <c r="V24" s="345" t="str">
        <f t="shared" ref="V24:V38" si="26">IF($N24=FALSE,"",R24-R$24)</f>
        <v/>
      </c>
      <c r="W24" s="345" t="str">
        <f t="shared" ref="W24:W38" si="27">IF($N24=FALSE,"",S24-S$24)</f>
        <v/>
      </c>
      <c r="X24" s="353" t="str">
        <f t="shared" si="15"/>
        <v/>
      </c>
      <c r="Z24" s="286" t="s">
        <v>639</v>
      </c>
      <c r="AA24" s="288">
        <f t="shared" si="22"/>
        <v>100</v>
      </c>
      <c r="AB24" s="288">
        <f t="shared" si="4"/>
        <v>1</v>
      </c>
      <c r="AC24" s="288">
        <f t="shared" si="23"/>
        <v>0.1</v>
      </c>
      <c r="AD24" s="288">
        <v>1E-4</v>
      </c>
      <c r="AE24" s="288">
        <f t="shared" si="24"/>
        <v>100</v>
      </c>
      <c r="AF24" s="288">
        <f t="shared" si="5"/>
        <v>1</v>
      </c>
      <c r="AG24" s="288">
        <f t="shared" si="25"/>
        <v>0.1</v>
      </c>
      <c r="AH24" s="288">
        <v>1E-4</v>
      </c>
    </row>
    <row r="25" spans="2:34" s="190" customFormat="1" ht="15" customHeight="1">
      <c r="B25" s="198" t="b">
        <f>IF(Pressure_4_R1!U20="",FALSE,TRUE)</f>
        <v>0</v>
      </c>
      <c r="C25" s="199">
        <v>17</v>
      </c>
      <c r="D25" s="200" t="str">
        <f>IF($B25=FALSE,"",표준압력!G53)</f>
        <v/>
      </c>
      <c r="E25" s="200" t="str">
        <f>IF($B25=FALSE,"",표준압력!Q53)</f>
        <v/>
      </c>
      <c r="F25" s="200" t="str">
        <f>IF($B25=FALSE,"",Pressure_4_R1!U20)</f>
        <v/>
      </c>
      <c r="G25" s="201" t="str">
        <f>IF($B25=FALSE,"",Pressure_4_R1!V20)</f>
        <v/>
      </c>
      <c r="H25" s="201" t="str">
        <f>IF($B25=FALSE,"",Pressure_4_R1!W20)</f>
        <v/>
      </c>
      <c r="I25" s="207" t="b">
        <f t="shared" si="16"/>
        <v>0</v>
      </c>
      <c r="J25" s="202" t="str">
        <f t="shared" si="6"/>
        <v/>
      </c>
      <c r="K25" s="203" t="str">
        <f t="shared" si="7"/>
        <v/>
      </c>
      <c r="L25" s="203" t="str">
        <f t="shared" si="8"/>
        <v/>
      </c>
      <c r="M25" s="193"/>
      <c r="N25" s="204" t="b">
        <f t="shared" si="9"/>
        <v>0</v>
      </c>
      <c r="O25" s="347" t="s">
        <v>360</v>
      </c>
      <c r="P25" s="351">
        <v>2</v>
      </c>
      <c r="Q25" s="348" t="str">
        <f t="shared" ca="1" si="17"/>
        <v/>
      </c>
      <c r="R25" s="204" t="str">
        <f t="shared" ca="1" si="18"/>
        <v/>
      </c>
      <c r="S25" s="204" t="str">
        <f t="shared" ca="1" si="19"/>
        <v/>
      </c>
      <c r="T25" s="352" t="str">
        <f t="shared" si="20"/>
        <v/>
      </c>
      <c r="U25" s="349" t="str">
        <f t="shared" ref="U25:U38" si="28">IF($N25=FALSE,"",Q25-Q$24)</f>
        <v/>
      </c>
      <c r="V25" s="345" t="str">
        <f t="shared" si="26"/>
        <v/>
      </c>
      <c r="W25" s="345" t="str">
        <f t="shared" si="27"/>
        <v/>
      </c>
      <c r="X25" s="353" t="str">
        <f t="shared" si="15"/>
        <v/>
      </c>
      <c r="Z25" s="286" t="s">
        <v>640</v>
      </c>
      <c r="AA25" s="288">
        <f t="shared" si="22"/>
        <v>1000</v>
      </c>
      <c r="AB25" s="288">
        <f t="shared" si="4"/>
        <v>10</v>
      </c>
      <c r="AC25" s="288">
        <f t="shared" si="23"/>
        <v>1</v>
      </c>
      <c r="AD25" s="288">
        <v>1E-3</v>
      </c>
      <c r="AE25" s="288">
        <f t="shared" si="24"/>
        <v>1000</v>
      </c>
      <c r="AF25" s="288">
        <f t="shared" si="5"/>
        <v>10</v>
      </c>
      <c r="AG25" s="288">
        <f t="shared" si="25"/>
        <v>1</v>
      </c>
      <c r="AH25" s="288">
        <v>1E-3</v>
      </c>
    </row>
    <row r="26" spans="2:34" s="190" customFormat="1" ht="15" customHeight="1">
      <c r="B26" s="198" t="b">
        <f>IF(Pressure_4_R1!U21="",FALSE,TRUE)</f>
        <v>0</v>
      </c>
      <c r="C26" s="199">
        <v>18</v>
      </c>
      <c r="D26" s="200" t="str">
        <f>IF($B26=FALSE,"",표준압력!G54)</f>
        <v/>
      </c>
      <c r="E26" s="200" t="str">
        <f>IF($B26=FALSE,"",표준압력!Q54)</f>
        <v/>
      </c>
      <c r="F26" s="200" t="str">
        <f>IF($B26=FALSE,"",Pressure_4_R1!U21)</f>
        <v/>
      </c>
      <c r="G26" s="201" t="str">
        <f>IF($B26=FALSE,"",Pressure_4_R1!V21)</f>
        <v/>
      </c>
      <c r="H26" s="201" t="str">
        <f>IF($B26=FALSE,"",Pressure_4_R1!W21)</f>
        <v/>
      </c>
      <c r="I26" s="207" t="b">
        <f t="shared" si="16"/>
        <v>0</v>
      </c>
      <c r="J26" s="202" t="str">
        <f t="shared" si="6"/>
        <v/>
      </c>
      <c r="K26" s="203" t="str">
        <f t="shared" si="7"/>
        <v/>
      </c>
      <c r="L26" s="203" t="str">
        <f t="shared" si="8"/>
        <v/>
      </c>
      <c r="M26" s="193"/>
      <c r="N26" s="204" t="b">
        <f t="shared" si="9"/>
        <v>0</v>
      </c>
      <c r="O26" s="347" t="s">
        <v>360</v>
      </c>
      <c r="P26" s="351">
        <v>3</v>
      </c>
      <c r="Q26" s="348" t="str">
        <f t="shared" ca="1" si="17"/>
        <v/>
      </c>
      <c r="R26" s="204" t="str">
        <f t="shared" ca="1" si="18"/>
        <v/>
      </c>
      <c r="S26" s="204" t="str">
        <f t="shared" ca="1" si="19"/>
        <v/>
      </c>
      <c r="T26" s="352" t="str">
        <f t="shared" si="20"/>
        <v/>
      </c>
      <c r="U26" s="349" t="str">
        <f t="shared" si="28"/>
        <v/>
      </c>
      <c r="V26" s="345" t="str">
        <f t="shared" si="26"/>
        <v/>
      </c>
      <c r="W26" s="345" t="str">
        <f t="shared" si="27"/>
        <v/>
      </c>
      <c r="X26" s="353" t="str">
        <f t="shared" si="15"/>
        <v/>
      </c>
      <c r="Z26" s="286" t="s">
        <v>641</v>
      </c>
      <c r="AA26" s="288">
        <f t="shared" si="22"/>
        <v>1000000</v>
      </c>
      <c r="AB26" s="288">
        <f t="shared" si="4"/>
        <v>10000</v>
      </c>
      <c r="AC26" s="288">
        <f t="shared" si="23"/>
        <v>1000</v>
      </c>
      <c r="AD26" s="288">
        <v>1</v>
      </c>
      <c r="AE26" s="288">
        <f t="shared" si="24"/>
        <v>1000000</v>
      </c>
      <c r="AF26" s="288">
        <f t="shared" si="5"/>
        <v>10000</v>
      </c>
      <c r="AG26" s="288">
        <f t="shared" si="25"/>
        <v>1000</v>
      </c>
      <c r="AH26" s="288">
        <v>1</v>
      </c>
    </row>
    <row r="27" spans="2:34" s="190" customFormat="1" ht="15" customHeight="1">
      <c r="B27" s="198" t="b">
        <f>IF(Pressure_4_R1!U22="",FALSE,TRUE)</f>
        <v>0</v>
      </c>
      <c r="C27" s="199">
        <v>19</v>
      </c>
      <c r="D27" s="200" t="str">
        <f>IF($B27=FALSE,"",표준압력!G55)</f>
        <v/>
      </c>
      <c r="E27" s="200" t="str">
        <f>IF($B27=FALSE,"",표준압력!Q55)</f>
        <v/>
      </c>
      <c r="F27" s="200" t="str">
        <f>IF($B27=FALSE,"",Pressure_4_R1!U22)</f>
        <v/>
      </c>
      <c r="G27" s="201" t="str">
        <f>IF($B27=FALSE,"",Pressure_4_R1!V22)</f>
        <v/>
      </c>
      <c r="H27" s="201" t="str">
        <f>IF($B27=FALSE,"",Pressure_4_R1!W22)</f>
        <v/>
      </c>
      <c r="I27" s="207" t="b">
        <f t="shared" si="16"/>
        <v>0</v>
      </c>
      <c r="J27" s="202" t="str">
        <f t="shared" si="6"/>
        <v/>
      </c>
      <c r="K27" s="203" t="str">
        <f t="shared" si="7"/>
        <v/>
      </c>
      <c r="L27" s="203" t="str">
        <f t="shared" si="8"/>
        <v/>
      </c>
      <c r="M27" s="193"/>
      <c r="N27" s="204" t="b">
        <f t="shared" si="9"/>
        <v>0</v>
      </c>
      <c r="O27" s="347" t="s">
        <v>360</v>
      </c>
      <c r="P27" s="351">
        <v>4</v>
      </c>
      <c r="Q27" s="348" t="str">
        <f t="shared" ca="1" si="17"/>
        <v/>
      </c>
      <c r="R27" s="204" t="str">
        <f t="shared" ca="1" si="18"/>
        <v/>
      </c>
      <c r="S27" s="204" t="str">
        <f t="shared" ca="1" si="19"/>
        <v/>
      </c>
      <c r="T27" s="352" t="str">
        <f t="shared" si="20"/>
        <v/>
      </c>
      <c r="U27" s="349" t="str">
        <f t="shared" si="28"/>
        <v/>
      </c>
      <c r="V27" s="345" t="str">
        <f t="shared" si="26"/>
        <v/>
      </c>
      <c r="W27" s="345" t="str">
        <f t="shared" si="27"/>
        <v/>
      </c>
      <c r="X27" s="353" t="str">
        <f t="shared" si="15"/>
        <v/>
      </c>
      <c r="Z27" s="286" t="s">
        <v>642</v>
      </c>
      <c r="AA27" s="288">
        <f t="shared" si="22"/>
        <v>100</v>
      </c>
      <c r="AB27" s="288">
        <f t="shared" si="4"/>
        <v>1</v>
      </c>
      <c r="AC27" s="288">
        <f t="shared" si="23"/>
        <v>0.1</v>
      </c>
      <c r="AD27" s="288">
        <v>1E-4</v>
      </c>
      <c r="AE27" s="288">
        <f t="shared" si="24"/>
        <v>100</v>
      </c>
      <c r="AF27" s="288">
        <f t="shared" si="5"/>
        <v>1</v>
      </c>
      <c r="AG27" s="288">
        <f t="shared" si="25"/>
        <v>0.1</v>
      </c>
      <c r="AH27" s="288">
        <v>1E-4</v>
      </c>
    </row>
    <row r="28" spans="2:34" s="190" customFormat="1" ht="15" customHeight="1">
      <c r="B28" s="198" t="b">
        <f>IF(Pressure_4_R1!U23="",FALSE,TRUE)</f>
        <v>0</v>
      </c>
      <c r="C28" s="199">
        <v>20</v>
      </c>
      <c r="D28" s="200" t="str">
        <f>IF($B28=FALSE,"",표준압력!G56)</f>
        <v/>
      </c>
      <c r="E28" s="200" t="str">
        <f>IF($B28=FALSE,"",표준압력!Q56)</f>
        <v/>
      </c>
      <c r="F28" s="200" t="str">
        <f>IF($B28=FALSE,"",Pressure_4_R1!U23)</f>
        <v/>
      </c>
      <c r="G28" s="201" t="str">
        <f>IF($B28=FALSE,"",Pressure_4_R1!V23)</f>
        <v/>
      </c>
      <c r="H28" s="201" t="str">
        <f>IF($B28=FALSE,"",Pressure_4_R1!W23)</f>
        <v/>
      </c>
      <c r="I28" s="207" t="b">
        <f t="shared" si="16"/>
        <v>0</v>
      </c>
      <c r="J28" s="202" t="str">
        <f t="shared" si="6"/>
        <v/>
      </c>
      <c r="K28" s="203" t="str">
        <f t="shared" si="7"/>
        <v/>
      </c>
      <c r="L28" s="203" t="str">
        <f t="shared" si="8"/>
        <v/>
      </c>
      <c r="M28" s="193"/>
      <c r="N28" s="204" t="b">
        <f t="shared" si="9"/>
        <v>0</v>
      </c>
      <c r="O28" s="347" t="s">
        <v>360</v>
      </c>
      <c r="P28" s="351">
        <v>5</v>
      </c>
      <c r="Q28" s="348" t="str">
        <f t="shared" ca="1" si="17"/>
        <v/>
      </c>
      <c r="R28" s="204" t="str">
        <f t="shared" ca="1" si="18"/>
        <v/>
      </c>
      <c r="S28" s="204" t="str">
        <f t="shared" ca="1" si="19"/>
        <v/>
      </c>
      <c r="T28" s="352" t="str">
        <f t="shared" si="20"/>
        <v/>
      </c>
      <c r="U28" s="349" t="str">
        <f t="shared" si="28"/>
        <v/>
      </c>
      <c r="V28" s="345" t="str">
        <f t="shared" si="26"/>
        <v/>
      </c>
      <c r="W28" s="345" t="str">
        <f t="shared" si="27"/>
        <v/>
      </c>
      <c r="X28" s="353" t="str">
        <f t="shared" si="15"/>
        <v/>
      </c>
      <c r="Z28" s="286" t="s">
        <v>643</v>
      </c>
      <c r="AA28" s="288">
        <f t="shared" si="22"/>
        <v>100000</v>
      </c>
      <c r="AB28" s="288">
        <f t="shared" si="4"/>
        <v>1000</v>
      </c>
      <c r="AC28" s="288">
        <f t="shared" si="23"/>
        <v>100</v>
      </c>
      <c r="AD28" s="288">
        <v>0.1</v>
      </c>
      <c r="AE28" s="288">
        <f t="shared" si="24"/>
        <v>100000</v>
      </c>
      <c r="AF28" s="288">
        <f t="shared" si="5"/>
        <v>1000</v>
      </c>
      <c r="AG28" s="288">
        <f t="shared" si="25"/>
        <v>100</v>
      </c>
      <c r="AH28" s="288">
        <v>0.1</v>
      </c>
    </row>
    <row r="29" spans="2:34" s="190" customFormat="1" ht="15" customHeight="1">
      <c r="B29" s="198" t="b">
        <f>IF(Pressure_4_R1!U24="",FALSE,TRUE)</f>
        <v>0</v>
      </c>
      <c r="C29" s="199">
        <v>21</v>
      </c>
      <c r="D29" s="200" t="str">
        <f>IF($B29=FALSE,"",표준압력!G57)</f>
        <v/>
      </c>
      <c r="E29" s="200" t="str">
        <f>IF($B29=FALSE,"",표준압력!Q57)</f>
        <v/>
      </c>
      <c r="F29" s="200" t="str">
        <f>IF($B29=FALSE,"",Pressure_4_R1!U24)</f>
        <v/>
      </c>
      <c r="G29" s="201" t="str">
        <f>IF($B29=FALSE,"",Pressure_4_R1!V24)</f>
        <v/>
      </c>
      <c r="H29" s="201" t="str">
        <f>IF($B29=FALSE,"",Pressure_4_R1!W24)</f>
        <v/>
      </c>
      <c r="I29" s="207" t="b">
        <f t="shared" si="16"/>
        <v>0</v>
      </c>
      <c r="J29" s="202" t="str">
        <f t="shared" si="6"/>
        <v/>
      </c>
      <c r="K29" s="203" t="str">
        <f t="shared" si="7"/>
        <v/>
      </c>
      <c r="L29" s="203" t="str">
        <f t="shared" si="8"/>
        <v/>
      </c>
      <c r="M29" s="193"/>
      <c r="N29" s="204" t="b">
        <f t="shared" si="9"/>
        <v>0</v>
      </c>
      <c r="O29" s="347" t="s">
        <v>360</v>
      </c>
      <c r="P29" s="351">
        <v>6</v>
      </c>
      <c r="Q29" s="348" t="str">
        <f t="shared" ca="1" si="17"/>
        <v/>
      </c>
      <c r="R29" s="204" t="str">
        <f t="shared" ca="1" si="18"/>
        <v/>
      </c>
      <c r="S29" s="204" t="str">
        <f t="shared" ca="1" si="19"/>
        <v/>
      </c>
      <c r="T29" s="352" t="str">
        <f t="shared" si="20"/>
        <v/>
      </c>
      <c r="U29" s="349" t="str">
        <f t="shared" si="28"/>
        <v/>
      </c>
      <c r="V29" s="345" t="str">
        <f t="shared" si="26"/>
        <v/>
      </c>
      <c r="W29" s="345" t="str">
        <f t="shared" si="27"/>
        <v/>
      </c>
      <c r="X29" s="353" t="str">
        <f t="shared" si="15"/>
        <v/>
      </c>
      <c r="Z29" s="286" t="s">
        <v>644</v>
      </c>
      <c r="AA29" s="288">
        <f t="shared" si="22"/>
        <v>6894.7569999999996</v>
      </c>
      <c r="AB29" s="288">
        <f t="shared" si="4"/>
        <v>68.947569999999999</v>
      </c>
      <c r="AC29" s="288">
        <f t="shared" si="23"/>
        <v>6.8947569999999994</v>
      </c>
      <c r="AD29" s="288">
        <v>6.8947569999999996E-3</v>
      </c>
      <c r="AE29" s="288">
        <f t="shared" si="24"/>
        <v>6894.7569999999996</v>
      </c>
      <c r="AF29" s="288">
        <f t="shared" si="5"/>
        <v>68.947569999999999</v>
      </c>
      <c r="AG29" s="288">
        <f t="shared" si="25"/>
        <v>6.8947569999999994</v>
      </c>
      <c r="AH29" s="288">
        <v>6.8947569999999996E-3</v>
      </c>
    </row>
    <row r="30" spans="2:34" s="190" customFormat="1" ht="15" customHeight="1">
      <c r="B30" s="198" t="b">
        <f>IF(Pressure_4_R1!U25="",FALSE,TRUE)</f>
        <v>0</v>
      </c>
      <c r="C30" s="199">
        <v>22</v>
      </c>
      <c r="D30" s="200" t="str">
        <f>IF($B30=FALSE,"",표준압력!G58)</f>
        <v/>
      </c>
      <c r="E30" s="200" t="str">
        <f>IF($B30=FALSE,"",표준압력!Q58)</f>
        <v/>
      </c>
      <c r="F30" s="200" t="str">
        <f>IF($B30=FALSE,"",Pressure_4_R1!U25)</f>
        <v/>
      </c>
      <c r="G30" s="201" t="str">
        <f>IF($B30=FALSE,"",Pressure_4_R1!V25)</f>
        <v/>
      </c>
      <c r="H30" s="201" t="str">
        <f>IF($B30=FALSE,"",Pressure_4_R1!W25)</f>
        <v/>
      </c>
      <c r="I30" s="207" t="b">
        <f t="shared" si="16"/>
        <v>0</v>
      </c>
      <c r="J30" s="202" t="str">
        <f t="shared" si="6"/>
        <v/>
      </c>
      <c r="K30" s="203" t="str">
        <f t="shared" si="7"/>
        <v/>
      </c>
      <c r="L30" s="203" t="str">
        <f t="shared" si="8"/>
        <v/>
      </c>
      <c r="M30" s="193"/>
      <c r="N30" s="204" t="b">
        <f t="shared" si="9"/>
        <v>0</v>
      </c>
      <c r="O30" s="347" t="s">
        <v>360</v>
      </c>
      <c r="P30" s="351">
        <v>7</v>
      </c>
      <c r="Q30" s="348" t="str">
        <f t="shared" ca="1" si="17"/>
        <v/>
      </c>
      <c r="R30" s="204" t="str">
        <f t="shared" ca="1" si="18"/>
        <v/>
      </c>
      <c r="S30" s="204" t="str">
        <f t="shared" ca="1" si="19"/>
        <v/>
      </c>
      <c r="T30" s="352" t="str">
        <f t="shared" si="20"/>
        <v/>
      </c>
      <c r="U30" s="349" t="str">
        <f t="shared" si="28"/>
        <v/>
      </c>
      <c r="V30" s="345" t="str">
        <f t="shared" si="26"/>
        <v/>
      </c>
      <c r="W30" s="345" t="str">
        <f t="shared" si="27"/>
        <v/>
      </c>
      <c r="X30" s="353" t="str">
        <f t="shared" si="15"/>
        <v/>
      </c>
      <c r="Z30" s="286" t="s">
        <v>646</v>
      </c>
      <c r="AA30" s="288">
        <f t="shared" si="22"/>
        <v>98066.5</v>
      </c>
      <c r="AB30" s="288">
        <f t="shared" si="4"/>
        <v>980.66500000000008</v>
      </c>
      <c r="AC30" s="288">
        <f t="shared" si="23"/>
        <v>98.066500000000005</v>
      </c>
      <c r="AD30" s="288">
        <v>9.8066500000000001E-2</v>
      </c>
      <c r="AE30" s="288">
        <f t="shared" si="24"/>
        <v>98066.5</v>
      </c>
      <c r="AF30" s="288">
        <f t="shared" si="5"/>
        <v>980.66500000000008</v>
      </c>
      <c r="AG30" s="288">
        <f t="shared" si="25"/>
        <v>98.066500000000005</v>
      </c>
      <c r="AH30" s="288">
        <v>9.8066500000000001E-2</v>
      </c>
    </row>
    <row r="31" spans="2:34" s="190" customFormat="1" ht="15" customHeight="1">
      <c r="B31" s="198" t="b">
        <f>IF(Pressure_4_R1!U26="",FALSE,TRUE)</f>
        <v>0</v>
      </c>
      <c r="C31" s="199">
        <v>23</v>
      </c>
      <c r="D31" s="200" t="str">
        <f>IF($B31=FALSE,"",표준압력!G59)</f>
        <v/>
      </c>
      <c r="E31" s="200" t="str">
        <f>IF($B31=FALSE,"",표준압력!Q59)</f>
        <v/>
      </c>
      <c r="F31" s="200" t="str">
        <f>IF($B31=FALSE,"",Pressure_4_R1!U26)</f>
        <v/>
      </c>
      <c r="G31" s="201" t="str">
        <f>IF($B31=FALSE,"",Pressure_4_R1!V26)</f>
        <v/>
      </c>
      <c r="H31" s="201" t="str">
        <f>IF($B31=FALSE,"",Pressure_4_R1!W26)</f>
        <v/>
      </c>
      <c r="I31" s="207" t="b">
        <f t="shared" si="16"/>
        <v>0</v>
      </c>
      <c r="J31" s="202" t="str">
        <f t="shared" si="6"/>
        <v/>
      </c>
      <c r="K31" s="203" t="str">
        <f t="shared" si="7"/>
        <v/>
      </c>
      <c r="L31" s="203" t="str">
        <f t="shared" si="8"/>
        <v/>
      </c>
      <c r="M31" s="193"/>
      <c r="N31" s="204" t="b">
        <f t="shared" si="9"/>
        <v>0</v>
      </c>
      <c r="O31" s="347" t="s">
        <v>360</v>
      </c>
      <c r="P31" s="351">
        <v>8</v>
      </c>
      <c r="Q31" s="348" t="str">
        <f t="shared" ca="1" si="17"/>
        <v/>
      </c>
      <c r="R31" s="204" t="str">
        <f t="shared" ca="1" si="18"/>
        <v/>
      </c>
      <c r="S31" s="204" t="str">
        <f t="shared" ca="1" si="19"/>
        <v/>
      </c>
      <c r="T31" s="352" t="str">
        <f t="shared" si="20"/>
        <v/>
      </c>
      <c r="U31" s="349" t="str">
        <f t="shared" si="28"/>
        <v/>
      </c>
      <c r="V31" s="345" t="str">
        <f t="shared" si="26"/>
        <v/>
      </c>
      <c r="W31" s="345" t="str">
        <f t="shared" si="27"/>
        <v/>
      </c>
      <c r="X31" s="353" t="str">
        <f t="shared" si="15"/>
        <v/>
      </c>
      <c r="Z31" s="286" t="s">
        <v>645</v>
      </c>
      <c r="AA31" s="288">
        <f>AC31*1000</f>
        <v>101325</v>
      </c>
      <c r="AB31" s="288">
        <f>AC31*10</f>
        <v>1013.25</v>
      </c>
      <c r="AC31" s="288">
        <f>AD31*1000</f>
        <v>101.325</v>
      </c>
      <c r="AD31" s="288">
        <v>0.101325</v>
      </c>
      <c r="AE31" s="288">
        <f>AG31*1000</f>
        <v>101325</v>
      </c>
      <c r="AF31" s="288">
        <f>AG31*10</f>
        <v>1013.25</v>
      </c>
      <c r="AG31" s="288">
        <f>AH31*1000</f>
        <v>101.325</v>
      </c>
      <c r="AH31" s="288">
        <v>0.101325</v>
      </c>
    </row>
    <row r="32" spans="2:34" s="190" customFormat="1" ht="15" customHeight="1">
      <c r="B32" s="198" t="b">
        <f>IF(Pressure_4_R1!U27="",FALSE,TRUE)</f>
        <v>0</v>
      </c>
      <c r="C32" s="199">
        <v>24</v>
      </c>
      <c r="D32" s="200" t="str">
        <f>IF($B32=FALSE,"",표준압력!G60)</f>
        <v/>
      </c>
      <c r="E32" s="200" t="str">
        <f>IF($B32=FALSE,"",표준압력!Q60)</f>
        <v/>
      </c>
      <c r="F32" s="200" t="str">
        <f>IF($B32=FALSE,"",Pressure_4_R1!U27)</f>
        <v/>
      </c>
      <c r="G32" s="201" t="str">
        <f>IF($B32=FALSE,"",Pressure_4_R1!V27)</f>
        <v/>
      </c>
      <c r="H32" s="201" t="str">
        <f>IF($B32=FALSE,"",Pressure_4_R1!W27)</f>
        <v/>
      </c>
      <c r="I32" s="207" t="b">
        <f t="shared" si="16"/>
        <v>0</v>
      </c>
      <c r="J32" s="202" t="str">
        <f t="shared" si="6"/>
        <v/>
      </c>
      <c r="K32" s="203" t="str">
        <f t="shared" si="7"/>
        <v/>
      </c>
      <c r="L32" s="203" t="str">
        <f t="shared" si="8"/>
        <v/>
      </c>
      <c r="M32" s="193"/>
      <c r="N32" s="204" t="b">
        <f t="shared" si="9"/>
        <v>0</v>
      </c>
      <c r="O32" s="347" t="s">
        <v>360</v>
      </c>
      <c r="P32" s="351">
        <v>9</v>
      </c>
      <c r="Q32" s="348" t="str">
        <f t="shared" ca="1" si="17"/>
        <v/>
      </c>
      <c r="R32" s="204" t="str">
        <f t="shared" ca="1" si="18"/>
        <v/>
      </c>
      <c r="S32" s="204" t="str">
        <f t="shared" ca="1" si="19"/>
        <v/>
      </c>
      <c r="T32" s="352" t="str">
        <f t="shared" si="20"/>
        <v/>
      </c>
      <c r="U32" s="349" t="str">
        <f t="shared" si="28"/>
        <v/>
      </c>
      <c r="V32" s="345" t="str">
        <f t="shared" si="26"/>
        <v/>
      </c>
      <c r="W32" s="345" t="str">
        <f t="shared" si="27"/>
        <v/>
      </c>
      <c r="X32" s="353" t="str">
        <f t="shared" si="15"/>
        <v/>
      </c>
    </row>
    <row r="33" spans="2:24" s="190" customFormat="1" ht="15" customHeight="1">
      <c r="B33" s="198" t="b">
        <f>IF(Pressure_4_R1!U28="",FALSE,TRUE)</f>
        <v>0</v>
      </c>
      <c r="C33" s="199">
        <v>25</v>
      </c>
      <c r="D33" s="200" t="str">
        <f>IF($B33=FALSE,"",표준압력!G61)</f>
        <v/>
      </c>
      <c r="E33" s="200" t="str">
        <f>IF($B33=FALSE,"",표준압력!Q61)</f>
        <v/>
      </c>
      <c r="F33" s="200" t="str">
        <f>IF($B33=FALSE,"",Pressure_4_R1!U28)</f>
        <v/>
      </c>
      <c r="G33" s="201" t="str">
        <f>IF($B33=FALSE,"",Pressure_4_R1!V28)</f>
        <v/>
      </c>
      <c r="H33" s="201" t="str">
        <f>IF($B33=FALSE,"",Pressure_4_R1!W28)</f>
        <v/>
      </c>
      <c r="I33" s="207" t="b">
        <f t="shared" si="16"/>
        <v>0</v>
      </c>
      <c r="J33" s="202" t="str">
        <f t="shared" si="6"/>
        <v/>
      </c>
      <c r="K33" s="203" t="str">
        <f t="shared" si="7"/>
        <v/>
      </c>
      <c r="L33" s="203" t="str">
        <f t="shared" si="8"/>
        <v/>
      </c>
      <c r="M33" s="193"/>
      <c r="N33" s="204" t="b">
        <f t="shared" si="9"/>
        <v>0</v>
      </c>
      <c r="O33" s="347" t="s">
        <v>360</v>
      </c>
      <c r="P33" s="351">
        <v>10</v>
      </c>
      <c r="Q33" s="348" t="str">
        <f t="shared" ca="1" si="17"/>
        <v/>
      </c>
      <c r="R33" s="204" t="str">
        <f t="shared" ca="1" si="18"/>
        <v/>
      </c>
      <c r="S33" s="204" t="str">
        <f t="shared" ca="1" si="19"/>
        <v/>
      </c>
      <c r="T33" s="352" t="str">
        <f t="shared" si="20"/>
        <v/>
      </c>
      <c r="U33" s="349" t="str">
        <f t="shared" si="28"/>
        <v/>
      </c>
      <c r="V33" s="345" t="str">
        <f t="shared" si="26"/>
        <v/>
      </c>
      <c r="W33" s="345" t="str">
        <f t="shared" si="27"/>
        <v/>
      </c>
      <c r="X33" s="353" t="str">
        <f t="shared" si="15"/>
        <v/>
      </c>
    </row>
    <row r="34" spans="2:24" s="190" customFormat="1" ht="15" customHeight="1">
      <c r="B34" s="198" t="b">
        <f>IF(Pressure_4_R1!U29="",FALSE,TRUE)</f>
        <v>0</v>
      </c>
      <c r="C34" s="199">
        <v>26</v>
      </c>
      <c r="D34" s="200" t="str">
        <f>IF($B34=FALSE,"",표준압력!G62)</f>
        <v/>
      </c>
      <c r="E34" s="200" t="str">
        <f>IF($B34=FALSE,"",표준압력!Q62)</f>
        <v/>
      </c>
      <c r="F34" s="200" t="str">
        <f>IF($B34=FALSE,"",Pressure_4_R1!U29)</f>
        <v/>
      </c>
      <c r="G34" s="201" t="str">
        <f>IF($B34=FALSE,"",Pressure_4_R1!V29)</f>
        <v/>
      </c>
      <c r="H34" s="201" t="str">
        <f>IF($B34=FALSE,"",Pressure_4_R1!W29)</f>
        <v/>
      </c>
      <c r="I34" s="207" t="b">
        <f t="shared" si="16"/>
        <v>0</v>
      </c>
      <c r="J34" s="202" t="str">
        <f t="shared" si="6"/>
        <v/>
      </c>
      <c r="K34" s="203" t="str">
        <f t="shared" si="7"/>
        <v/>
      </c>
      <c r="L34" s="203" t="str">
        <f t="shared" si="8"/>
        <v/>
      </c>
      <c r="M34" s="193"/>
      <c r="N34" s="204" t="b">
        <f t="shared" si="9"/>
        <v>0</v>
      </c>
      <c r="O34" s="347" t="s">
        <v>360</v>
      </c>
      <c r="P34" s="351">
        <v>11</v>
      </c>
      <c r="Q34" s="348" t="str">
        <f t="shared" ca="1" si="17"/>
        <v/>
      </c>
      <c r="R34" s="204" t="str">
        <f t="shared" ca="1" si="18"/>
        <v/>
      </c>
      <c r="S34" s="204" t="str">
        <f t="shared" ca="1" si="19"/>
        <v/>
      </c>
      <c r="T34" s="352" t="str">
        <f t="shared" si="20"/>
        <v/>
      </c>
      <c r="U34" s="349" t="str">
        <f t="shared" si="28"/>
        <v/>
      </c>
      <c r="V34" s="345" t="str">
        <f t="shared" si="26"/>
        <v/>
      </c>
      <c r="W34" s="345" t="str">
        <f t="shared" si="27"/>
        <v/>
      </c>
      <c r="X34" s="353" t="str">
        <f t="shared" si="15"/>
        <v/>
      </c>
    </row>
    <row r="35" spans="2:24" s="190" customFormat="1" ht="15" customHeight="1">
      <c r="B35" s="198" t="b">
        <f>IF(Pressure_4_R1!U30="",FALSE,TRUE)</f>
        <v>0</v>
      </c>
      <c r="C35" s="199">
        <v>27</v>
      </c>
      <c r="D35" s="200" t="str">
        <f>IF($B35=FALSE,"",표준압력!G63)</f>
        <v/>
      </c>
      <c r="E35" s="200" t="str">
        <f>IF($B35=FALSE,"",표준압력!Q63)</f>
        <v/>
      </c>
      <c r="F35" s="200" t="str">
        <f>IF($B35=FALSE,"",Pressure_4_R1!U30)</f>
        <v/>
      </c>
      <c r="G35" s="201" t="str">
        <f>IF($B35=FALSE,"",Pressure_4_R1!V30)</f>
        <v/>
      </c>
      <c r="H35" s="201" t="str">
        <f>IF($B35=FALSE,"",Pressure_4_R1!W30)</f>
        <v/>
      </c>
      <c r="I35" s="207" t="b">
        <f t="shared" si="16"/>
        <v>0</v>
      </c>
      <c r="J35" s="202" t="str">
        <f t="shared" si="6"/>
        <v/>
      </c>
      <c r="K35" s="203" t="str">
        <f t="shared" si="7"/>
        <v/>
      </c>
      <c r="L35" s="203" t="str">
        <f t="shared" si="8"/>
        <v/>
      </c>
      <c r="M35" s="193"/>
      <c r="N35" s="204" t="b">
        <f t="shared" si="9"/>
        <v>0</v>
      </c>
      <c r="O35" s="347" t="s">
        <v>360</v>
      </c>
      <c r="P35" s="351">
        <v>12</v>
      </c>
      <c r="Q35" s="348" t="str">
        <f t="shared" ca="1" si="17"/>
        <v/>
      </c>
      <c r="R35" s="204" t="str">
        <f t="shared" ca="1" si="18"/>
        <v/>
      </c>
      <c r="S35" s="204" t="str">
        <f t="shared" ca="1" si="19"/>
        <v/>
      </c>
      <c r="T35" s="352" t="str">
        <f t="shared" si="20"/>
        <v/>
      </c>
      <c r="U35" s="349" t="str">
        <f t="shared" si="28"/>
        <v/>
      </c>
      <c r="V35" s="345" t="str">
        <f t="shared" si="26"/>
        <v/>
      </c>
      <c r="W35" s="345" t="str">
        <f t="shared" si="27"/>
        <v/>
      </c>
      <c r="X35" s="353" t="str">
        <f t="shared" si="15"/>
        <v/>
      </c>
    </row>
    <row r="36" spans="2:24" s="190" customFormat="1" ht="15" customHeight="1">
      <c r="B36" s="198" t="b">
        <f>IF(Pressure_4_R1!U31="",FALSE,TRUE)</f>
        <v>0</v>
      </c>
      <c r="C36" s="199">
        <v>28</v>
      </c>
      <c r="D36" s="200" t="str">
        <f>IF($B36=FALSE,"",표준압력!G64)</f>
        <v/>
      </c>
      <c r="E36" s="200" t="str">
        <f>IF($B36=FALSE,"",표준압력!Q64)</f>
        <v/>
      </c>
      <c r="F36" s="200" t="str">
        <f>IF($B36=FALSE,"",Pressure_4_R1!U31)</f>
        <v/>
      </c>
      <c r="G36" s="201" t="str">
        <f>IF($B36=FALSE,"",Pressure_4_R1!V31)</f>
        <v/>
      </c>
      <c r="H36" s="201" t="str">
        <f>IF($B36=FALSE,"",Pressure_4_R1!W31)</f>
        <v/>
      </c>
      <c r="I36" s="207" t="b">
        <f t="shared" si="16"/>
        <v>0</v>
      </c>
      <c r="J36" s="202" t="str">
        <f t="shared" si="6"/>
        <v/>
      </c>
      <c r="K36" s="203" t="str">
        <f t="shared" si="7"/>
        <v/>
      </c>
      <c r="L36" s="203" t="str">
        <f t="shared" si="8"/>
        <v/>
      </c>
      <c r="M36" s="193"/>
      <c r="N36" s="204" t="b">
        <f t="shared" si="9"/>
        <v>0</v>
      </c>
      <c r="O36" s="347" t="s">
        <v>360</v>
      </c>
      <c r="P36" s="351">
        <v>13</v>
      </c>
      <c r="Q36" s="348" t="str">
        <f t="shared" ca="1" si="17"/>
        <v/>
      </c>
      <c r="R36" s="204" t="str">
        <f t="shared" ca="1" si="18"/>
        <v/>
      </c>
      <c r="S36" s="204" t="str">
        <f t="shared" ca="1" si="19"/>
        <v/>
      </c>
      <c r="T36" s="352" t="str">
        <f t="shared" si="20"/>
        <v/>
      </c>
      <c r="U36" s="349" t="str">
        <f t="shared" si="28"/>
        <v/>
      </c>
      <c r="V36" s="345" t="str">
        <f t="shared" si="26"/>
        <v/>
      </c>
      <c r="W36" s="345" t="str">
        <f t="shared" si="27"/>
        <v/>
      </c>
      <c r="X36" s="353" t="str">
        <f t="shared" si="15"/>
        <v/>
      </c>
    </row>
    <row r="37" spans="2:24" s="190" customFormat="1" ht="15" customHeight="1">
      <c r="B37" s="198" t="b">
        <f>IF(Pressure_4_R1!U32="",FALSE,TRUE)</f>
        <v>0</v>
      </c>
      <c r="C37" s="199">
        <v>29</v>
      </c>
      <c r="D37" s="200" t="str">
        <f>IF($B37=FALSE,"",표준압력!G65)</f>
        <v/>
      </c>
      <c r="E37" s="200" t="str">
        <f>IF($B37=FALSE,"",표준압력!Q65)</f>
        <v/>
      </c>
      <c r="F37" s="200" t="str">
        <f>IF($B37=FALSE,"",Pressure_4_R1!U32)</f>
        <v/>
      </c>
      <c r="G37" s="201" t="str">
        <f>IF($B37=FALSE,"",Pressure_4_R1!V32)</f>
        <v/>
      </c>
      <c r="H37" s="201" t="str">
        <f>IF($B37=FALSE,"",Pressure_4_R1!W32)</f>
        <v/>
      </c>
      <c r="I37" s="207" t="b">
        <f t="shared" si="16"/>
        <v>0</v>
      </c>
      <c r="J37" s="202" t="str">
        <f t="shared" si="6"/>
        <v/>
      </c>
      <c r="K37" s="203" t="str">
        <f t="shared" si="7"/>
        <v/>
      </c>
      <c r="L37" s="203" t="str">
        <f t="shared" si="8"/>
        <v/>
      </c>
      <c r="M37" s="193"/>
      <c r="N37" s="204" t="b">
        <f t="shared" si="9"/>
        <v>0</v>
      </c>
      <c r="O37" s="347" t="s">
        <v>360</v>
      </c>
      <c r="P37" s="351">
        <v>14</v>
      </c>
      <c r="Q37" s="348" t="str">
        <f t="shared" ca="1" si="17"/>
        <v/>
      </c>
      <c r="R37" s="204" t="str">
        <f t="shared" ca="1" si="18"/>
        <v/>
      </c>
      <c r="S37" s="204" t="str">
        <f t="shared" ca="1" si="19"/>
        <v/>
      </c>
      <c r="T37" s="352" t="str">
        <f t="shared" si="20"/>
        <v/>
      </c>
      <c r="U37" s="349" t="str">
        <f t="shared" si="28"/>
        <v/>
      </c>
      <c r="V37" s="345" t="str">
        <f t="shared" si="26"/>
        <v/>
      </c>
      <c r="W37" s="345" t="str">
        <f t="shared" si="27"/>
        <v/>
      </c>
      <c r="X37" s="353" t="str">
        <f t="shared" si="15"/>
        <v/>
      </c>
    </row>
    <row r="38" spans="2:24" s="190" customFormat="1" ht="15" customHeight="1">
      <c r="B38" s="198" t="b">
        <f>IF(Pressure_4_R1!U33="",FALSE,TRUE)</f>
        <v>0</v>
      </c>
      <c r="C38" s="199">
        <v>30</v>
      </c>
      <c r="D38" s="200" t="str">
        <f>IF($B38=FALSE,"",표준압력!G66)</f>
        <v/>
      </c>
      <c r="E38" s="200" t="str">
        <f>IF($B38=FALSE,"",표준압력!Q66)</f>
        <v/>
      </c>
      <c r="F38" s="200" t="str">
        <f>IF($B38=FALSE,"",Pressure_4_R1!U33)</f>
        <v/>
      </c>
      <c r="G38" s="201" t="str">
        <f>IF($B38=FALSE,"",Pressure_4_R1!V33)</f>
        <v/>
      </c>
      <c r="H38" s="201" t="str">
        <f>IF($B38=FALSE,"",Pressure_4_R1!W33)</f>
        <v/>
      </c>
      <c r="I38" s="207" t="b">
        <f t="shared" si="16"/>
        <v>0</v>
      </c>
      <c r="J38" s="202" t="str">
        <f t="shared" si="6"/>
        <v/>
      </c>
      <c r="K38" s="203" t="str">
        <f t="shared" si="7"/>
        <v/>
      </c>
      <c r="L38" s="203" t="str">
        <f t="shared" si="8"/>
        <v/>
      </c>
      <c r="M38" s="193"/>
      <c r="N38" s="204" t="b">
        <f t="shared" si="9"/>
        <v>0</v>
      </c>
      <c r="O38" s="347" t="s">
        <v>360</v>
      </c>
      <c r="P38" s="351">
        <v>15</v>
      </c>
      <c r="Q38" s="348" t="str">
        <f t="shared" ca="1" si="17"/>
        <v/>
      </c>
      <c r="R38" s="204" t="str">
        <f t="shared" ca="1" si="18"/>
        <v/>
      </c>
      <c r="S38" s="204" t="str">
        <f t="shared" ca="1" si="19"/>
        <v/>
      </c>
      <c r="T38" s="352" t="str">
        <f t="shared" si="20"/>
        <v/>
      </c>
      <c r="U38" s="349" t="str">
        <f t="shared" si="28"/>
        <v/>
      </c>
      <c r="V38" s="345" t="str">
        <f t="shared" si="26"/>
        <v/>
      </c>
      <c r="W38" s="345" t="str">
        <f t="shared" si="27"/>
        <v/>
      </c>
      <c r="X38" s="353" t="str">
        <f t="shared" si="15"/>
        <v/>
      </c>
    </row>
    <row r="39" spans="2:24" ht="15" customHeight="1">
      <c r="B39" s="189"/>
      <c r="C39" s="189"/>
      <c r="D39" s="189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</row>
    <row r="40" spans="2:24" ht="15" customHeight="1">
      <c r="B40" s="195" t="s">
        <v>380</v>
      </c>
      <c r="C40" s="189"/>
      <c r="D40" s="189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U40" s="206"/>
    </row>
    <row r="41" spans="2:24" ht="15" customHeight="1">
      <c r="B41" s="705" t="s">
        <v>381</v>
      </c>
      <c r="C41" s="707" t="s">
        <v>382</v>
      </c>
      <c r="D41" s="707" t="s">
        <v>383</v>
      </c>
      <c r="E41" s="702" t="s">
        <v>782</v>
      </c>
      <c r="F41" s="702" t="s">
        <v>792</v>
      </c>
      <c r="G41" s="702" t="s">
        <v>384</v>
      </c>
      <c r="H41" s="683" t="s">
        <v>563</v>
      </c>
      <c r="I41" s="683"/>
      <c r="J41" s="683"/>
      <c r="K41" s="683"/>
      <c r="L41" s="702" t="s">
        <v>361</v>
      </c>
      <c r="M41" s="681" t="s">
        <v>565</v>
      </c>
      <c r="N41" s="689"/>
      <c r="O41" s="689"/>
      <c r="P41" s="689"/>
      <c r="Q41" s="682"/>
      <c r="R41" s="702" t="s">
        <v>362</v>
      </c>
      <c r="S41" s="716" t="s">
        <v>385</v>
      </c>
      <c r="T41" s="717"/>
      <c r="U41" s="717"/>
      <c r="V41" s="717"/>
      <c r="W41" s="718"/>
      <c r="X41" s="702" t="s">
        <v>386</v>
      </c>
    </row>
    <row r="42" spans="2:24" ht="15" customHeight="1">
      <c r="B42" s="706"/>
      <c r="C42" s="708"/>
      <c r="D42" s="708"/>
      <c r="E42" s="703"/>
      <c r="F42" s="703"/>
      <c r="G42" s="703"/>
      <c r="H42" s="313" t="s">
        <v>65</v>
      </c>
      <c r="I42" s="313" t="s">
        <v>387</v>
      </c>
      <c r="J42" s="313" t="s">
        <v>388</v>
      </c>
      <c r="K42" s="313" t="s">
        <v>203</v>
      </c>
      <c r="L42" s="703"/>
      <c r="M42" s="702" t="s">
        <v>384</v>
      </c>
      <c r="N42" s="702" t="s">
        <v>389</v>
      </c>
      <c r="O42" s="702" t="s">
        <v>390</v>
      </c>
      <c r="P42" s="702" t="s">
        <v>388</v>
      </c>
      <c r="Q42" s="702" t="s">
        <v>391</v>
      </c>
      <c r="R42" s="703"/>
      <c r="S42" s="705" t="s">
        <v>392</v>
      </c>
      <c r="T42" s="705" t="s">
        <v>393</v>
      </c>
      <c r="U42" s="705" t="s">
        <v>394</v>
      </c>
      <c r="V42" s="705" t="s">
        <v>566</v>
      </c>
      <c r="W42" s="705" t="s">
        <v>198</v>
      </c>
      <c r="X42" s="706"/>
    </row>
    <row r="43" spans="2:24" ht="15" customHeight="1">
      <c r="B43" s="706"/>
      <c r="C43" s="709"/>
      <c r="D43" s="709"/>
      <c r="E43" s="704"/>
      <c r="F43" s="704"/>
      <c r="G43" s="704"/>
      <c r="H43" s="313" t="s">
        <v>199</v>
      </c>
      <c r="I43" s="313" t="s">
        <v>395</v>
      </c>
      <c r="J43" s="313" t="s">
        <v>143</v>
      </c>
      <c r="K43" s="313" t="s">
        <v>204</v>
      </c>
      <c r="L43" s="704"/>
      <c r="M43" s="704"/>
      <c r="N43" s="704"/>
      <c r="O43" s="704"/>
      <c r="P43" s="704"/>
      <c r="Q43" s="704"/>
      <c r="R43" s="704"/>
      <c r="S43" s="713"/>
      <c r="T43" s="713"/>
      <c r="U43" s="713"/>
      <c r="V43" s="713"/>
      <c r="W43" s="713"/>
      <c r="X43" s="706"/>
    </row>
    <row r="44" spans="2:24" ht="15" customHeight="1">
      <c r="B44" s="706"/>
      <c r="C44" s="317">
        <f ca="1">D8</f>
        <v>0</v>
      </c>
      <c r="D44" s="317">
        <f ca="1">E8</f>
        <v>0</v>
      </c>
      <c r="E44" s="315">
        <f ca="1">D44</f>
        <v>0</v>
      </c>
      <c r="F44" s="386">
        <f ca="1">E44</f>
        <v>0</v>
      </c>
      <c r="G44" s="386">
        <f ca="1">F44</f>
        <v>0</v>
      </c>
      <c r="H44" s="315">
        <f t="shared" ref="H44:R44" ca="1" si="29">G44</f>
        <v>0</v>
      </c>
      <c r="I44" s="315">
        <f t="shared" ca="1" si="29"/>
        <v>0</v>
      </c>
      <c r="J44" s="315">
        <f t="shared" ca="1" si="29"/>
        <v>0</v>
      </c>
      <c r="K44" s="315">
        <f t="shared" ca="1" si="29"/>
        <v>0</v>
      </c>
      <c r="L44" s="315">
        <f t="shared" ca="1" si="29"/>
        <v>0</v>
      </c>
      <c r="M44" s="315">
        <f t="shared" ca="1" si="29"/>
        <v>0</v>
      </c>
      <c r="N44" s="315">
        <f t="shared" ca="1" si="29"/>
        <v>0</v>
      </c>
      <c r="O44" s="315">
        <f t="shared" ca="1" si="29"/>
        <v>0</v>
      </c>
      <c r="P44" s="315">
        <f t="shared" ca="1" si="29"/>
        <v>0</v>
      </c>
      <c r="Q44" s="315">
        <f t="shared" ca="1" si="29"/>
        <v>0</v>
      </c>
      <c r="R44" s="315">
        <f t="shared" ca="1" si="29"/>
        <v>0</v>
      </c>
      <c r="S44" s="315">
        <f ca="1">R44</f>
        <v>0</v>
      </c>
      <c r="T44" s="315">
        <f ca="1">W44</f>
        <v>0</v>
      </c>
      <c r="U44" s="315">
        <f ca="1">T44</f>
        <v>0</v>
      </c>
      <c r="V44" s="315"/>
      <c r="W44" s="315">
        <f ca="1">S44</f>
        <v>0</v>
      </c>
      <c r="X44" s="713"/>
    </row>
    <row r="45" spans="2:24" ht="15" customHeight="1">
      <c r="B45" s="207">
        <f>C9</f>
        <v>1</v>
      </c>
      <c r="C45" s="207" t="str">
        <f t="shared" ref="C45:D59" si="30">IF($N9=FALSE,"",D9)</f>
        <v/>
      </c>
      <c r="D45" s="204" t="str">
        <f>IF($N9=FALSE,"",E9)</f>
        <v/>
      </c>
      <c r="E45" s="204" t="str">
        <f>IF($N9=FALSE,"",표준압력!Z37)</f>
        <v/>
      </c>
      <c r="F45" s="204" t="str">
        <f>IF($N9=FALSE,"",표준압력!U70)</f>
        <v/>
      </c>
      <c r="G45" s="204" t="str">
        <f>IF($N9=FALSE,"",Pressure_4_R1!L4*L$3)</f>
        <v/>
      </c>
      <c r="H45" s="204" t="str">
        <f t="shared" ref="H45:H59" si="31">IF($N9=FALSE,"",ROUND(AVERAGE(T9,T24),M$64))</f>
        <v/>
      </c>
      <c r="I45" s="204" t="str">
        <f t="shared" ref="I45:I59" si="32">IF($N9=FALSE,"",ROUND(D45,M$64)-H45)</f>
        <v/>
      </c>
      <c r="J45" s="204" t="str">
        <f t="shared" ref="J45:J59" si="33">IF($N9=FALSE,"",((Q24-Q9)+(R24-R9)+(S24-S9))/3)</f>
        <v/>
      </c>
      <c r="K45" s="204" t="str">
        <f t="shared" ref="K45:K59" si="34">IF($N9=FALSE,"",MAX(X9,X24))</f>
        <v/>
      </c>
      <c r="L45" s="204" t="str">
        <f>IF($N9=FALSE,"",SQRT(SUMSQ(E45/2,F45)))</f>
        <v/>
      </c>
      <c r="M45" s="204" t="str">
        <f t="shared" ref="M45:M59" si="35">IF($N9=FALSE,"",G45/2/SQRT(3))</f>
        <v/>
      </c>
      <c r="N45" s="204" t="str">
        <f t="shared" ref="N45:N59" si="36">IF($N9=FALSE,"",MAX(ABS(Q$24-Q$9),ABS(R$24-R$9),ABS(S$24-S$9))/2/SQRT(3))</f>
        <v/>
      </c>
      <c r="O45" s="204" t="str">
        <f t="shared" ref="O45:O59" si="37">IF($N9=FALSE,"",IF(K45=0,MAX(K$45:K$59),K45)/2/SQRT(3))</f>
        <v/>
      </c>
      <c r="P45" s="204" t="str">
        <f t="shared" ref="P45:P59" si="38">IF($N9=FALSE,"",J45/2/SQRT(3))</f>
        <v/>
      </c>
      <c r="Q45" s="204" t="str">
        <f t="shared" ref="Q45:Q59" si="39">IF($N9=FALSE,"",SQRT(SUMSQ(M45:P45)))</f>
        <v/>
      </c>
      <c r="R45" s="204" t="str">
        <f t="shared" ref="R45:R59" si="40">IF($N9=FALSE,"",SQRT(SUMSQ(L45,Q45)))</f>
        <v/>
      </c>
      <c r="S45" s="204" t="str">
        <f t="shared" ref="S45:S59" si="41">IF($N9=FALSE,"",R45*2)</f>
        <v/>
      </c>
      <c r="T45" s="192" t="str">
        <f>IF($N9=FALSE,"",Pressure_4_R1!G4*C45)</f>
        <v/>
      </c>
      <c r="U45" s="192" t="str">
        <f t="shared" ref="U45:U59" si="42">IF($N9=FALSE,"",MAX(S45:T45))</f>
        <v/>
      </c>
      <c r="V45" s="192" t="str">
        <f t="shared" ref="V45:V59" si="43">IF($N9=FALSE,"",IF(((U45-ROUND(U45,M$64))/U45*100)&gt;=5,TRUE,FALSE))</f>
        <v/>
      </c>
      <c r="W45" s="192" t="str">
        <f t="shared" ref="W45:W59" si="44">IF($N9=FALSE,"",IF(ROUND(U45,M$64)=0,ROUNDUP(U45,M$64),IF(V45=TRUE,ROUNDUP(U45,M$64),ROUND(U45,M$64))))</f>
        <v/>
      </c>
      <c r="X45" s="215" t="str">
        <f t="shared" ref="X45:X59" si="45">IF($N9=FALSE,"",IF(S45=U45,0,1))</f>
        <v/>
      </c>
    </row>
    <row r="46" spans="2:24" ht="15" customHeight="1">
      <c r="B46" s="207">
        <f>C10</f>
        <v>2</v>
      </c>
      <c r="C46" s="207" t="str">
        <f t="shared" si="30"/>
        <v/>
      </c>
      <c r="D46" s="204" t="str">
        <f t="shared" si="30"/>
        <v/>
      </c>
      <c r="E46" s="204" t="str">
        <f>IF($N10=FALSE,"",표준압력!Z38)</f>
        <v/>
      </c>
      <c r="F46" s="204" t="str">
        <f>IF($N10=FALSE,"",표준압력!U71)</f>
        <v/>
      </c>
      <c r="G46" s="204" t="str">
        <f>IF($N10=FALSE,"",Pressure_4_R1!L5*L$3)</f>
        <v/>
      </c>
      <c r="H46" s="204" t="str">
        <f t="shared" si="31"/>
        <v/>
      </c>
      <c r="I46" s="204" t="str">
        <f t="shared" si="32"/>
        <v/>
      </c>
      <c r="J46" s="204" t="str">
        <f t="shared" si="33"/>
        <v/>
      </c>
      <c r="K46" s="204" t="str">
        <f t="shared" si="34"/>
        <v/>
      </c>
      <c r="L46" s="204" t="str">
        <f t="shared" ref="L46:L59" si="46">IF($N10=FALSE,"",SQRT(SUMSQ(E46/2,F46)))</f>
        <v/>
      </c>
      <c r="M46" s="204" t="str">
        <f t="shared" si="35"/>
        <v/>
      </c>
      <c r="N46" s="204" t="str">
        <f t="shared" si="36"/>
        <v/>
      </c>
      <c r="O46" s="204" t="str">
        <f t="shared" si="37"/>
        <v/>
      </c>
      <c r="P46" s="204" t="str">
        <f t="shared" si="38"/>
        <v/>
      </c>
      <c r="Q46" s="204" t="str">
        <f t="shared" si="39"/>
        <v/>
      </c>
      <c r="R46" s="204" t="str">
        <f t="shared" si="40"/>
        <v/>
      </c>
      <c r="S46" s="204" t="str">
        <f t="shared" si="41"/>
        <v/>
      </c>
      <c r="T46" s="192" t="str">
        <f>IF($N10=FALSE,"",Pressure_4_R1!G5*C46)</f>
        <v/>
      </c>
      <c r="U46" s="192" t="str">
        <f t="shared" si="42"/>
        <v/>
      </c>
      <c r="V46" s="192" t="str">
        <f t="shared" si="43"/>
        <v/>
      </c>
      <c r="W46" s="192" t="str">
        <f t="shared" si="44"/>
        <v/>
      </c>
      <c r="X46" s="215" t="str">
        <f t="shared" si="45"/>
        <v/>
      </c>
    </row>
    <row r="47" spans="2:24" ht="15" customHeight="1">
      <c r="B47" s="207">
        <f t="shared" ref="B47:B59" si="47">C11</f>
        <v>3</v>
      </c>
      <c r="C47" s="207" t="str">
        <f t="shared" si="30"/>
        <v/>
      </c>
      <c r="D47" s="204" t="str">
        <f t="shared" si="30"/>
        <v/>
      </c>
      <c r="E47" s="204" t="str">
        <f>IF($N11=FALSE,"",표준압력!Z39)</f>
        <v/>
      </c>
      <c r="F47" s="204" t="str">
        <f>IF($N11=FALSE,"",표준압력!U72)</f>
        <v/>
      </c>
      <c r="G47" s="204" t="str">
        <f>IF($N11=FALSE,"",Pressure_4_R1!L6*L$3)</f>
        <v/>
      </c>
      <c r="H47" s="204" t="str">
        <f t="shared" si="31"/>
        <v/>
      </c>
      <c r="I47" s="204" t="str">
        <f t="shared" si="32"/>
        <v/>
      </c>
      <c r="J47" s="204" t="str">
        <f t="shared" si="33"/>
        <v/>
      </c>
      <c r="K47" s="204" t="str">
        <f t="shared" si="34"/>
        <v/>
      </c>
      <c r="L47" s="204" t="str">
        <f t="shared" si="46"/>
        <v/>
      </c>
      <c r="M47" s="204" t="str">
        <f t="shared" si="35"/>
        <v/>
      </c>
      <c r="N47" s="204" t="str">
        <f t="shared" si="36"/>
        <v/>
      </c>
      <c r="O47" s="204" t="str">
        <f t="shared" si="37"/>
        <v/>
      </c>
      <c r="P47" s="204" t="str">
        <f t="shared" si="38"/>
        <v/>
      </c>
      <c r="Q47" s="204" t="str">
        <f t="shared" si="39"/>
        <v/>
      </c>
      <c r="R47" s="204" t="str">
        <f t="shared" si="40"/>
        <v/>
      </c>
      <c r="S47" s="204" t="str">
        <f t="shared" si="41"/>
        <v/>
      </c>
      <c r="T47" s="192" t="str">
        <f>IF($N11=FALSE,"",Pressure_4_R1!G6*C47)</f>
        <v/>
      </c>
      <c r="U47" s="192" t="str">
        <f t="shared" si="42"/>
        <v/>
      </c>
      <c r="V47" s="192" t="str">
        <f t="shared" si="43"/>
        <v/>
      </c>
      <c r="W47" s="192" t="str">
        <f t="shared" si="44"/>
        <v/>
      </c>
      <c r="X47" s="215" t="str">
        <f t="shared" si="45"/>
        <v/>
      </c>
    </row>
    <row r="48" spans="2:24" ht="15" customHeight="1">
      <c r="B48" s="207">
        <f t="shared" si="47"/>
        <v>4</v>
      </c>
      <c r="C48" s="207" t="str">
        <f t="shared" si="30"/>
        <v/>
      </c>
      <c r="D48" s="204" t="str">
        <f t="shared" si="30"/>
        <v/>
      </c>
      <c r="E48" s="204" t="str">
        <f>IF($N12=FALSE,"",표준압력!Z40)</f>
        <v/>
      </c>
      <c r="F48" s="204" t="str">
        <f>IF($N12=FALSE,"",표준압력!U73)</f>
        <v/>
      </c>
      <c r="G48" s="204" t="str">
        <f>IF($N12=FALSE,"",Pressure_4_R1!L7*L$3)</f>
        <v/>
      </c>
      <c r="H48" s="204" t="str">
        <f t="shared" si="31"/>
        <v/>
      </c>
      <c r="I48" s="204" t="str">
        <f t="shared" si="32"/>
        <v/>
      </c>
      <c r="J48" s="204" t="str">
        <f t="shared" si="33"/>
        <v/>
      </c>
      <c r="K48" s="204" t="str">
        <f t="shared" si="34"/>
        <v/>
      </c>
      <c r="L48" s="204" t="str">
        <f t="shared" si="46"/>
        <v/>
      </c>
      <c r="M48" s="204" t="str">
        <f t="shared" si="35"/>
        <v/>
      </c>
      <c r="N48" s="204" t="str">
        <f t="shared" si="36"/>
        <v/>
      </c>
      <c r="O48" s="204" t="str">
        <f t="shared" si="37"/>
        <v/>
      </c>
      <c r="P48" s="204" t="str">
        <f t="shared" si="38"/>
        <v/>
      </c>
      <c r="Q48" s="204" t="str">
        <f t="shared" si="39"/>
        <v/>
      </c>
      <c r="R48" s="204" t="str">
        <f t="shared" si="40"/>
        <v/>
      </c>
      <c r="S48" s="204" t="str">
        <f t="shared" si="41"/>
        <v/>
      </c>
      <c r="T48" s="192" t="str">
        <f>IF($N12=FALSE,"",Pressure_4_R1!G7*C48)</f>
        <v/>
      </c>
      <c r="U48" s="192" t="str">
        <f t="shared" si="42"/>
        <v/>
      </c>
      <c r="V48" s="192" t="str">
        <f t="shared" si="43"/>
        <v/>
      </c>
      <c r="W48" s="192" t="str">
        <f t="shared" si="44"/>
        <v/>
      </c>
      <c r="X48" s="215" t="str">
        <f t="shared" si="45"/>
        <v/>
      </c>
    </row>
    <row r="49" spans="2:24" ht="15" customHeight="1">
      <c r="B49" s="207">
        <f t="shared" si="47"/>
        <v>5</v>
      </c>
      <c r="C49" s="207" t="str">
        <f t="shared" si="30"/>
        <v/>
      </c>
      <c r="D49" s="204" t="str">
        <f t="shared" si="30"/>
        <v/>
      </c>
      <c r="E49" s="204" t="str">
        <f>IF($N13=FALSE,"",표준압력!Z41)</f>
        <v/>
      </c>
      <c r="F49" s="204" t="str">
        <f>IF($N13=FALSE,"",표준압력!U74)</f>
        <v/>
      </c>
      <c r="G49" s="204" t="str">
        <f>IF($N13=FALSE,"",Pressure_4_R1!L8*L$3)</f>
        <v/>
      </c>
      <c r="H49" s="204" t="str">
        <f t="shared" si="31"/>
        <v/>
      </c>
      <c r="I49" s="204" t="str">
        <f t="shared" si="32"/>
        <v/>
      </c>
      <c r="J49" s="204" t="str">
        <f t="shared" si="33"/>
        <v/>
      </c>
      <c r="K49" s="204" t="str">
        <f t="shared" si="34"/>
        <v/>
      </c>
      <c r="L49" s="204" t="str">
        <f t="shared" si="46"/>
        <v/>
      </c>
      <c r="M49" s="204" t="str">
        <f t="shared" si="35"/>
        <v/>
      </c>
      <c r="N49" s="204" t="str">
        <f t="shared" si="36"/>
        <v/>
      </c>
      <c r="O49" s="204" t="str">
        <f t="shared" si="37"/>
        <v/>
      </c>
      <c r="P49" s="204" t="str">
        <f t="shared" si="38"/>
        <v/>
      </c>
      <c r="Q49" s="204" t="str">
        <f t="shared" si="39"/>
        <v/>
      </c>
      <c r="R49" s="204" t="str">
        <f t="shared" si="40"/>
        <v/>
      </c>
      <c r="S49" s="204" t="str">
        <f t="shared" si="41"/>
        <v/>
      </c>
      <c r="T49" s="192" t="str">
        <f>IF($N13=FALSE,"",Pressure_4_R1!G8*C49)</f>
        <v/>
      </c>
      <c r="U49" s="192" t="str">
        <f t="shared" si="42"/>
        <v/>
      </c>
      <c r="V49" s="192" t="str">
        <f t="shared" si="43"/>
        <v/>
      </c>
      <c r="W49" s="192" t="str">
        <f t="shared" si="44"/>
        <v/>
      </c>
      <c r="X49" s="215" t="str">
        <f t="shared" si="45"/>
        <v/>
      </c>
    </row>
    <row r="50" spans="2:24" ht="15" customHeight="1">
      <c r="B50" s="207">
        <f t="shared" si="47"/>
        <v>6</v>
      </c>
      <c r="C50" s="207" t="str">
        <f t="shared" si="30"/>
        <v/>
      </c>
      <c r="D50" s="204" t="str">
        <f t="shared" si="30"/>
        <v/>
      </c>
      <c r="E50" s="204" t="str">
        <f>IF($N14=FALSE,"",표준압력!Z42)</f>
        <v/>
      </c>
      <c r="F50" s="204" t="str">
        <f>IF($N14=FALSE,"",표준압력!U75)</f>
        <v/>
      </c>
      <c r="G50" s="204" t="str">
        <f>IF($N14=FALSE,"",Pressure_4_R1!L9*L$3)</f>
        <v/>
      </c>
      <c r="H50" s="204" t="str">
        <f t="shared" si="31"/>
        <v/>
      </c>
      <c r="I50" s="204" t="str">
        <f t="shared" si="32"/>
        <v/>
      </c>
      <c r="J50" s="204" t="str">
        <f t="shared" si="33"/>
        <v/>
      </c>
      <c r="K50" s="204" t="str">
        <f t="shared" si="34"/>
        <v/>
      </c>
      <c r="L50" s="204" t="str">
        <f t="shared" si="46"/>
        <v/>
      </c>
      <c r="M50" s="204" t="str">
        <f t="shared" si="35"/>
        <v/>
      </c>
      <c r="N50" s="204" t="str">
        <f t="shared" si="36"/>
        <v/>
      </c>
      <c r="O50" s="204" t="str">
        <f t="shared" si="37"/>
        <v/>
      </c>
      <c r="P50" s="204" t="str">
        <f t="shared" si="38"/>
        <v/>
      </c>
      <c r="Q50" s="204" t="str">
        <f t="shared" si="39"/>
        <v/>
      </c>
      <c r="R50" s="204" t="str">
        <f t="shared" si="40"/>
        <v/>
      </c>
      <c r="S50" s="204" t="str">
        <f t="shared" si="41"/>
        <v/>
      </c>
      <c r="T50" s="192" t="str">
        <f>IF($N14=FALSE,"",Pressure_4_R1!G9*C50)</f>
        <v/>
      </c>
      <c r="U50" s="192" t="str">
        <f t="shared" si="42"/>
        <v/>
      </c>
      <c r="V50" s="192" t="str">
        <f t="shared" si="43"/>
        <v/>
      </c>
      <c r="W50" s="192" t="str">
        <f t="shared" si="44"/>
        <v/>
      </c>
      <c r="X50" s="215" t="str">
        <f t="shared" si="45"/>
        <v/>
      </c>
    </row>
    <row r="51" spans="2:24" ht="15" customHeight="1">
      <c r="B51" s="207">
        <f t="shared" si="47"/>
        <v>7</v>
      </c>
      <c r="C51" s="207" t="str">
        <f t="shared" si="30"/>
        <v/>
      </c>
      <c r="D51" s="204" t="str">
        <f t="shared" si="30"/>
        <v/>
      </c>
      <c r="E51" s="204" t="str">
        <f>IF($N15=FALSE,"",표준압력!Z43)</f>
        <v/>
      </c>
      <c r="F51" s="204" t="str">
        <f>IF($N15=FALSE,"",표준압력!U76)</f>
        <v/>
      </c>
      <c r="G51" s="204" t="str">
        <f>IF($N15=FALSE,"",Pressure_4_R1!L10*L$3)</f>
        <v/>
      </c>
      <c r="H51" s="204" t="str">
        <f t="shared" si="31"/>
        <v/>
      </c>
      <c r="I51" s="204" t="str">
        <f t="shared" si="32"/>
        <v/>
      </c>
      <c r="J51" s="204" t="str">
        <f t="shared" si="33"/>
        <v/>
      </c>
      <c r="K51" s="204" t="str">
        <f t="shared" si="34"/>
        <v/>
      </c>
      <c r="L51" s="204" t="str">
        <f t="shared" si="46"/>
        <v/>
      </c>
      <c r="M51" s="204" t="str">
        <f t="shared" si="35"/>
        <v/>
      </c>
      <c r="N51" s="204" t="str">
        <f t="shared" si="36"/>
        <v/>
      </c>
      <c r="O51" s="204" t="str">
        <f t="shared" si="37"/>
        <v/>
      </c>
      <c r="P51" s="204" t="str">
        <f t="shared" si="38"/>
        <v/>
      </c>
      <c r="Q51" s="204" t="str">
        <f t="shared" si="39"/>
        <v/>
      </c>
      <c r="R51" s="204" t="str">
        <f t="shared" si="40"/>
        <v/>
      </c>
      <c r="S51" s="204" t="str">
        <f t="shared" si="41"/>
        <v/>
      </c>
      <c r="T51" s="192" t="str">
        <f>IF($N15=FALSE,"",Pressure_4_R1!G10*C51)</f>
        <v/>
      </c>
      <c r="U51" s="192" t="str">
        <f t="shared" si="42"/>
        <v/>
      </c>
      <c r="V51" s="192" t="str">
        <f t="shared" si="43"/>
        <v/>
      </c>
      <c r="W51" s="192" t="str">
        <f t="shared" si="44"/>
        <v/>
      </c>
      <c r="X51" s="215" t="str">
        <f t="shared" si="45"/>
        <v/>
      </c>
    </row>
    <row r="52" spans="2:24" ht="15" customHeight="1">
      <c r="B52" s="207">
        <f t="shared" si="47"/>
        <v>8</v>
      </c>
      <c r="C52" s="207" t="str">
        <f t="shared" si="30"/>
        <v/>
      </c>
      <c r="D52" s="204" t="str">
        <f t="shared" si="30"/>
        <v/>
      </c>
      <c r="E52" s="204" t="str">
        <f>IF($N16=FALSE,"",표준압력!Z44)</f>
        <v/>
      </c>
      <c r="F52" s="204" t="str">
        <f>IF($N16=FALSE,"",표준압력!U77)</f>
        <v/>
      </c>
      <c r="G52" s="204" t="str">
        <f>IF($N16=FALSE,"",Pressure_4_R1!L11*L$3)</f>
        <v/>
      </c>
      <c r="H52" s="204" t="str">
        <f t="shared" si="31"/>
        <v/>
      </c>
      <c r="I52" s="204" t="str">
        <f t="shared" si="32"/>
        <v/>
      </c>
      <c r="J52" s="204" t="str">
        <f t="shared" si="33"/>
        <v/>
      </c>
      <c r="K52" s="204" t="str">
        <f t="shared" si="34"/>
        <v/>
      </c>
      <c r="L52" s="204" t="str">
        <f t="shared" si="46"/>
        <v/>
      </c>
      <c r="M52" s="204" t="str">
        <f t="shared" si="35"/>
        <v/>
      </c>
      <c r="N52" s="204" t="str">
        <f t="shared" si="36"/>
        <v/>
      </c>
      <c r="O52" s="204" t="str">
        <f t="shared" si="37"/>
        <v/>
      </c>
      <c r="P52" s="204" t="str">
        <f t="shared" si="38"/>
        <v/>
      </c>
      <c r="Q52" s="204" t="str">
        <f t="shared" si="39"/>
        <v/>
      </c>
      <c r="R52" s="204" t="str">
        <f t="shared" si="40"/>
        <v/>
      </c>
      <c r="S52" s="204" t="str">
        <f t="shared" si="41"/>
        <v/>
      </c>
      <c r="T52" s="192" t="str">
        <f>IF($N16=FALSE,"",Pressure_4_R1!G11*C52)</f>
        <v/>
      </c>
      <c r="U52" s="192" t="str">
        <f t="shared" si="42"/>
        <v/>
      </c>
      <c r="V52" s="192" t="str">
        <f t="shared" si="43"/>
        <v/>
      </c>
      <c r="W52" s="192" t="str">
        <f t="shared" si="44"/>
        <v/>
      </c>
      <c r="X52" s="215" t="str">
        <f t="shared" si="45"/>
        <v/>
      </c>
    </row>
    <row r="53" spans="2:24" ht="15" customHeight="1">
      <c r="B53" s="207">
        <f t="shared" si="47"/>
        <v>9</v>
      </c>
      <c r="C53" s="207" t="str">
        <f t="shared" si="30"/>
        <v/>
      </c>
      <c r="D53" s="204" t="str">
        <f t="shared" si="30"/>
        <v/>
      </c>
      <c r="E53" s="204" t="str">
        <f>IF($N17=FALSE,"",표준압력!Z45)</f>
        <v/>
      </c>
      <c r="F53" s="204" t="str">
        <f>IF($N17=FALSE,"",표준압력!U78)</f>
        <v/>
      </c>
      <c r="G53" s="204" t="str">
        <f>IF($N17=FALSE,"",Pressure_4_R1!L12*L$3)</f>
        <v/>
      </c>
      <c r="H53" s="204" t="str">
        <f t="shared" si="31"/>
        <v/>
      </c>
      <c r="I53" s="204" t="str">
        <f t="shared" si="32"/>
        <v/>
      </c>
      <c r="J53" s="204" t="str">
        <f t="shared" si="33"/>
        <v/>
      </c>
      <c r="K53" s="204" t="str">
        <f t="shared" si="34"/>
        <v/>
      </c>
      <c r="L53" s="204" t="str">
        <f t="shared" si="46"/>
        <v/>
      </c>
      <c r="M53" s="204" t="str">
        <f t="shared" si="35"/>
        <v/>
      </c>
      <c r="N53" s="204" t="str">
        <f t="shared" si="36"/>
        <v/>
      </c>
      <c r="O53" s="204" t="str">
        <f t="shared" si="37"/>
        <v/>
      </c>
      <c r="P53" s="204" t="str">
        <f t="shared" si="38"/>
        <v/>
      </c>
      <c r="Q53" s="204" t="str">
        <f t="shared" si="39"/>
        <v/>
      </c>
      <c r="R53" s="204" t="str">
        <f t="shared" si="40"/>
        <v/>
      </c>
      <c r="S53" s="204" t="str">
        <f t="shared" si="41"/>
        <v/>
      </c>
      <c r="T53" s="192" t="str">
        <f>IF($N17=FALSE,"",Pressure_4_R1!G12*C53)</f>
        <v/>
      </c>
      <c r="U53" s="192" t="str">
        <f t="shared" si="42"/>
        <v/>
      </c>
      <c r="V53" s="192" t="str">
        <f t="shared" si="43"/>
        <v/>
      </c>
      <c r="W53" s="192" t="str">
        <f t="shared" si="44"/>
        <v/>
      </c>
      <c r="X53" s="215" t="str">
        <f t="shared" si="45"/>
        <v/>
      </c>
    </row>
    <row r="54" spans="2:24" ht="15" customHeight="1">
      <c r="B54" s="207">
        <f t="shared" si="47"/>
        <v>10</v>
      </c>
      <c r="C54" s="207" t="str">
        <f t="shared" si="30"/>
        <v/>
      </c>
      <c r="D54" s="204" t="str">
        <f t="shared" si="30"/>
        <v/>
      </c>
      <c r="E54" s="204" t="str">
        <f>IF($N18=FALSE,"",표준압력!Z46)</f>
        <v/>
      </c>
      <c r="F54" s="204" t="str">
        <f>IF($N18=FALSE,"",표준압력!U79)</f>
        <v/>
      </c>
      <c r="G54" s="204" t="str">
        <f>IF($N18=FALSE,"",Pressure_4_R1!L13*L$3)</f>
        <v/>
      </c>
      <c r="H54" s="204" t="str">
        <f t="shared" si="31"/>
        <v/>
      </c>
      <c r="I54" s="204" t="str">
        <f t="shared" si="32"/>
        <v/>
      </c>
      <c r="J54" s="204" t="str">
        <f t="shared" si="33"/>
        <v/>
      </c>
      <c r="K54" s="204" t="str">
        <f t="shared" si="34"/>
        <v/>
      </c>
      <c r="L54" s="204" t="str">
        <f t="shared" si="46"/>
        <v/>
      </c>
      <c r="M54" s="204" t="str">
        <f t="shared" si="35"/>
        <v/>
      </c>
      <c r="N54" s="204" t="str">
        <f t="shared" si="36"/>
        <v/>
      </c>
      <c r="O54" s="204" t="str">
        <f t="shared" si="37"/>
        <v/>
      </c>
      <c r="P54" s="204" t="str">
        <f t="shared" si="38"/>
        <v/>
      </c>
      <c r="Q54" s="204" t="str">
        <f t="shared" si="39"/>
        <v/>
      </c>
      <c r="R54" s="204" t="str">
        <f t="shared" si="40"/>
        <v/>
      </c>
      <c r="S54" s="204" t="str">
        <f t="shared" si="41"/>
        <v/>
      </c>
      <c r="T54" s="192" t="str">
        <f>IF($N18=FALSE,"",Pressure_4_R1!G13*C54)</f>
        <v/>
      </c>
      <c r="U54" s="192" t="str">
        <f t="shared" si="42"/>
        <v/>
      </c>
      <c r="V54" s="192" t="str">
        <f t="shared" si="43"/>
        <v/>
      </c>
      <c r="W54" s="192" t="str">
        <f t="shared" si="44"/>
        <v/>
      </c>
      <c r="X54" s="215" t="str">
        <f t="shared" si="45"/>
        <v/>
      </c>
    </row>
    <row r="55" spans="2:24" ht="15" customHeight="1">
      <c r="B55" s="207">
        <f t="shared" si="47"/>
        <v>11</v>
      </c>
      <c r="C55" s="207" t="str">
        <f t="shared" si="30"/>
        <v/>
      </c>
      <c r="D55" s="204" t="str">
        <f t="shared" si="30"/>
        <v/>
      </c>
      <c r="E55" s="204" t="str">
        <f>IF($N19=FALSE,"",표준압력!Z47)</f>
        <v/>
      </c>
      <c r="F55" s="204" t="str">
        <f>IF($N19=FALSE,"",표준압력!U80)</f>
        <v/>
      </c>
      <c r="G55" s="204" t="str">
        <f>IF($N19=FALSE,"",Pressure_4_R1!L14*L$3)</f>
        <v/>
      </c>
      <c r="H55" s="204" t="str">
        <f t="shared" si="31"/>
        <v/>
      </c>
      <c r="I55" s="204" t="str">
        <f t="shared" si="32"/>
        <v/>
      </c>
      <c r="J55" s="204" t="str">
        <f t="shared" si="33"/>
        <v/>
      </c>
      <c r="K55" s="204" t="str">
        <f t="shared" si="34"/>
        <v/>
      </c>
      <c r="L55" s="204" t="str">
        <f t="shared" si="46"/>
        <v/>
      </c>
      <c r="M55" s="204" t="str">
        <f t="shared" si="35"/>
        <v/>
      </c>
      <c r="N55" s="204" t="str">
        <f t="shared" si="36"/>
        <v/>
      </c>
      <c r="O55" s="204" t="str">
        <f t="shared" si="37"/>
        <v/>
      </c>
      <c r="P55" s="204" t="str">
        <f t="shared" si="38"/>
        <v/>
      </c>
      <c r="Q55" s="204" t="str">
        <f t="shared" si="39"/>
        <v/>
      </c>
      <c r="R55" s="204" t="str">
        <f t="shared" si="40"/>
        <v/>
      </c>
      <c r="S55" s="204" t="str">
        <f t="shared" si="41"/>
        <v/>
      </c>
      <c r="T55" s="192" t="str">
        <f>IF($N19=FALSE,"",Pressure_4_R1!G14*C55)</f>
        <v/>
      </c>
      <c r="U55" s="192" t="str">
        <f t="shared" si="42"/>
        <v/>
      </c>
      <c r="V55" s="192" t="str">
        <f t="shared" si="43"/>
        <v/>
      </c>
      <c r="W55" s="192" t="str">
        <f t="shared" si="44"/>
        <v/>
      </c>
      <c r="X55" s="215" t="str">
        <f t="shared" si="45"/>
        <v/>
      </c>
    </row>
    <row r="56" spans="2:24" ht="15" customHeight="1">
      <c r="B56" s="207">
        <f t="shared" si="47"/>
        <v>12</v>
      </c>
      <c r="C56" s="207" t="str">
        <f t="shared" si="30"/>
        <v/>
      </c>
      <c r="D56" s="204" t="str">
        <f t="shared" si="30"/>
        <v/>
      </c>
      <c r="E56" s="204" t="str">
        <f>IF($N20=FALSE,"",표준압력!Z48)</f>
        <v/>
      </c>
      <c r="F56" s="204" t="str">
        <f>IF($N20=FALSE,"",표준압력!U81)</f>
        <v/>
      </c>
      <c r="G56" s="204" t="str">
        <f>IF($N20=FALSE,"",Pressure_4_R1!L15*L$3)</f>
        <v/>
      </c>
      <c r="H56" s="204" t="str">
        <f t="shared" si="31"/>
        <v/>
      </c>
      <c r="I56" s="204" t="str">
        <f t="shared" si="32"/>
        <v/>
      </c>
      <c r="J56" s="204" t="str">
        <f t="shared" si="33"/>
        <v/>
      </c>
      <c r="K56" s="204" t="str">
        <f t="shared" si="34"/>
        <v/>
      </c>
      <c r="L56" s="204" t="str">
        <f t="shared" si="46"/>
        <v/>
      </c>
      <c r="M56" s="204" t="str">
        <f t="shared" si="35"/>
        <v/>
      </c>
      <c r="N56" s="204" t="str">
        <f t="shared" si="36"/>
        <v/>
      </c>
      <c r="O56" s="204" t="str">
        <f t="shared" si="37"/>
        <v/>
      </c>
      <c r="P56" s="204" t="str">
        <f t="shared" si="38"/>
        <v/>
      </c>
      <c r="Q56" s="204" t="str">
        <f t="shared" si="39"/>
        <v/>
      </c>
      <c r="R56" s="204" t="str">
        <f t="shared" si="40"/>
        <v/>
      </c>
      <c r="S56" s="204" t="str">
        <f t="shared" si="41"/>
        <v/>
      </c>
      <c r="T56" s="192" t="str">
        <f>IF($N20=FALSE,"",Pressure_4_R1!G15*C56)</f>
        <v/>
      </c>
      <c r="U56" s="192" t="str">
        <f t="shared" si="42"/>
        <v/>
      </c>
      <c r="V56" s="192" t="str">
        <f t="shared" si="43"/>
        <v/>
      </c>
      <c r="W56" s="192" t="str">
        <f t="shared" si="44"/>
        <v/>
      </c>
      <c r="X56" s="215" t="str">
        <f t="shared" si="45"/>
        <v/>
      </c>
    </row>
    <row r="57" spans="2:24" ht="15" customHeight="1">
      <c r="B57" s="207">
        <f t="shared" si="47"/>
        <v>13</v>
      </c>
      <c r="C57" s="207" t="str">
        <f t="shared" si="30"/>
        <v/>
      </c>
      <c r="D57" s="204" t="str">
        <f t="shared" si="30"/>
        <v/>
      </c>
      <c r="E57" s="204" t="str">
        <f>IF($N21=FALSE,"",표준압력!Z49)</f>
        <v/>
      </c>
      <c r="F57" s="204" t="str">
        <f>IF($N21=FALSE,"",표준압력!U82)</f>
        <v/>
      </c>
      <c r="G57" s="204" t="str">
        <f>IF($N21=FALSE,"",Pressure_4_R1!L16*L$3)</f>
        <v/>
      </c>
      <c r="H57" s="204" t="str">
        <f t="shared" si="31"/>
        <v/>
      </c>
      <c r="I57" s="204" t="str">
        <f t="shared" si="32"/>
        <v/>
      </c>
      <c r="J57" s="204" t="str">
        <f t="shared" si="33"/>
        <v/>
      </c>
      <c r="K57" s="204" t="str">
        <f t="shared" si="34"/>
        <v/>
      </c>
      <c r="L57" s="204" t="str">
        <f t="shared" si="46"/>
        <v/>
      </c>
      <c r="M57" s="204" t="str">
        <f t="shared" si="35"/>
        <v/>
      </c>
      <c r="N57" s="204" t="str">
        <f t="shared" si="36"/>
        <v/>
      </c>
      <c r="O57" s="204" t="str">
        <f t="shared" si="37"/>
        <v/>
      </c>
      <c r="P57" s="204" t="str">
        <f t="shared" si="38"/>
        <v/>
      </c>
      <c r="Q57" s="204" t="str">
        <f t="shared" si="39"/>
        <v/>
      </c>
      <c r="R57" s="204" t="str">
        <f t="shared" si="40"/>
        <v/>
      </c>
      <c r="S57" s="204" t="str">
        <f t="shared" si="41"/>
        <v/>
      </c>
      <c r="T57" s="192" t="str">
        <f>IF($N21=FALSE,"",Pressure_4_R1!G16*C57)</f>
        <v/>
      </c>
      <c r="U57" s="192" t="str">
        <f t="shared" si="42"/>
        <v/>
      </c>
      <c r="V57" s="192" t="str">
        <f t="shared" si="43"/>
        <v/>
      </c>
      <c r="W57" s="192" t="str">
        <f t="shared" si="44"/>
        <v/>
      </c>
      <c r="X57" s="215" t="str">
        <f t="shared" si="45"/>
        <v/>
      </c>
    </row>
    <row r="58" spans="2:24" ht="15" customHeight="1">
      <c r="B58" s="207">
        <f t="shared" si="47"/>
        <v>14</v>
      </c>
      <c r="C58" s="207" t="str">
        <f t="shared" si="30"/>
        <v/>
      </c>
      <c r="D58" s="204" t="str">
        <f t="shared" si="30"/>
        <v/>
      </c>
      <c r="E58" s="204" t="str">
        <f>IF($N22=FALSE,"",표준압력!Z50)</f>
        <v/>
      </c>
      <c r="F58" s="204" t="str">
        <f>IF($N22=FALSE,"",표준압력!U83)</f>
        <v/>
      </c>
      <c r="G58" s="204" t="str">
        <f>IF($N22=FALSE,"",Pressure_4_R1!L17*L$3)</f>
        <v/>
      </c>
      <c r="H58" s="204" t="str">
        <f t="shared" si="31"/>
        <v/>
      </c>
      <c r="I58" s="204" t="str">
        <f t="shared" si="32"/>
        <v/>
      </c>
      <c r="J58" s="204" t="str">
        <f t="shared" si="33"/>
        <v/>
      </c>
      <c r="K58" s="204" t="str">
        <f t="shared" si="34"/>
        <v/>
      </c>
      <c r="L58" s="204" t="str">
        <f t="shared" si="46"/>
        <v/>
      </c>
      <c r="M58" s="204" t="str">
        <f t="shared" si="35"/>
        <v/>
      </c>
      <c r="N58" s="204" t="str">
        <f t="shared" si="36"/>
        <v/>
      </c>
      <c r="O58" s="204" t="str">
        <f t="shared" si="37"/>
        <v/>
      </c>
      <c r="P58" s="204" t="str">
        <f t="shared" si="38"/>
        <v/>
      </c>
      <c r="Q58" s="204" t="str">
        <f t="shared" si="39"/>
        <v/>
      </c>
      <c r="R58" s="204" t="str">
        <f t="shared" si="40"/>
        <v/>
      </c>
      <c r="S58" s="204" t="str">
        <f t="shared" si="41"/>
        <v/>
      </c>
      <c r="T58" s="192" t="str">
        <f>IF($N22=FALSE,"",Pressure_4_R1!G17*C58)</f>
        <v/>
      </c>
      <c r="U58" s="192" t="str">
        <f t="shared" si="42"/>
        <v/>
      </c>
      <c r="V58" s="192" t="str">
        <f t="shared" si="43"/>
        <v/>
      </c>
      <c r="W58" s="192" t="str">
        <f t="shared" si="44"/>
        <v/>
      </c>
      <c r="X58" s="215" t="str">
        <f t="shared" si="45"/>
        <v/>
      </c>
    </row>
    <row r="59" spans="2:24" ht="15" customHeight="1" thickBot="1">
      <c r="B59" s="207">
        <f t="shared" si="47"/>
        <v>15</v>
      </c>
      <c r="C59" s="207" t="str">
        <f t="shared" si="30"/>
        <v/>
      </c>
      <c r="D59" s="204" t="str">
        <f t="shared" si="30"/>
        <v/>
      </c>
      <c r="E59" s="204" t="str">
        <f>IF($N23=FALSE,"",표준압력!Z51)</f>
        <v/>
      </c>
      <c r="F59" s="204" t="str">
        <f>IF($N23=FALSE,"",표준압력!U84)</f>
        <v/>
      </c>
      <c r="G59" s="204" t="str">
        <f>IF($N23=FALSE,"",Pressure_4_R1!L18*L$3)</f>
        <v/>
      </c>
      <c r="H59" s="204" t="str">
        <f t="shared" si="31"/>
        <v/>
      </c>
      <c r="I59" s="204" t="str">
        <f t="shared" si="32"/>
        <v/>
      </c>
      <c r="J59" s="204" t="str">
        <f t="shared" si="33"/>
        <v/>
      </c>
      <c r="K59" s="204" t="str">
        <f t="shared" si="34"/>
        <v/>
      </c>
      <c r="L59" s="204" t="str">
        <f t="shared" si="46"/>
        <v/>
      </c>
      <c r="M59" s="204" t="str">
        <f t="shared" si="35"/>
        <v/>
      </c>
      <c r="N59" s="204" t="str">
        <f t="shared" si="36"/>
        <v/>
      </c>
      <c r="O59" s="204" t="str">
        <f t="shared" si="37"/>
        <v/>
      </c>
      <c r="P59" s="204" t="str">
        <f t="shared" si="38"/>
        <v/>
      </c>
      <c r="Q59" s="204" t="str">
        <f t="shared" si="39"/>
        <v/>
      </c>
      <c r="R59" s="204" t="str">
        <f t="shared" si="40"/>
        <v/>
      </c>
      <c r="S59" s="204" t="str">
        <f t="shared" si="41"/>
        <v/>
      </c>
      <c r="T59" s="192" t="str">
        <f>IF($N23=FALSE,"",Pressure_4_R1!G18*C59)</f>
        <v/>
      </c>
      <c r="U59" s="192" t="str">
        <f t="shared" si="42"/>
        <v/>
      </c>
      <c r="V59" s="192" t="str">
        <f t="shared" si="43"/>
        <v/>
      </c>
      <c r="W59" s="192" t="str">
        <f t="shared" si="44"/>
        <v/>
      </c>
      <c r="X59" s="215" t="str">
        <f t="shared" si="45"/>
        <v/>
      </c>
    </row>
    <row r="60" spans="2:24" ht="15" customHeight="1" thickBot="1">
      <c r="S60" s="191"/>
      <c r="U60" s="206"/>
      <c r="V60" s="206"/>
      <c r="W60" s="206"/>
      <c r="X60" s="216" t="str">
        <f>IF($N24=FALSE,"",IF(SUM(X45:X59)=0,"","초과"))</f>
        <v/>
      </c>
    </row>
    <row r="61" spans="2:24" ht="15" customHeight="1">
      <c r="B61" s="195" t="s">
        <v>396</v>
      </c>
      <c r="H61" s="195" t="s">
        <v>397</v>
      </c>
      <c r="T61" s="195" t="s">
        <v>420</v>
      </c>
      <c r="U61" s="206"/>
      <c r="V61" s="206"/>
    </row>
    <row r="62" spans="2:24" ht="15" customHeight="1">
      <c r="B62" s="688" t="s">
        <v>398</v>
      </c>
      <c r="C62" s="683" t="s">
        <v>399</v>
      </c>
      <c r="D62" s="681" t="s">
        <v>563</v>
      </c>
      <c r="E62" s="689"/>
      <c r="F62" s="682"/>
      <c r="H62" s="690" t="s">
        <v>400</v>
      </c>
      <c r="I62" s="691"/>
      <c r="J62" s="692"/>
      <c r="K62" s="697" t="s">
        <v>467</v>
      </c>
      <c r="M62" s="210" t="s">
        <v>401</v>
      </c>
      <c r="N62" s="699" t="s">
        <v>402</v>
      </c>
      <c r="O62" s="700"/>
      <c r="P62" s="700"/>
      <c r="Q62" s="700"/>
      <c r="R62" s="701"/>
      <c r="T62" s="714" t="s">
        <v>421</v>
      </c>
      <c r="U62" s="715"/>
    </row>
    <row r="63" spans="2:24" ht="15" customHeight="1">
      <c r="B63" s="688"/>
      <c r="C63" s="683"/>
      <c r="D63" s="313" t="s">
        <v>408</v>
      </c>
      <c r="E63" s="313" t="s">
        <v>409</v>
      </c>
      <c r="F63" s="313" t="s">
        <v>410</v>
      </c>
      <c r="H63" s="314" t="s">
        <v>411</v>
      </c>
      <c r="I63" s="314" t="s">
        <v>412</v>
      </c>
      <c r="J63" s="314" t="s">
        <v>413</v>
      </c>
      <c r="K63" s="698"/>
      <c r="M63" s="217" t="s">
        <v>414</v>
      </c>
      <c r="N63" s="218" t="s">
        <v>171</v>
      </c>
      <c r="O63" s="313" t="s">
        <v>145</v>
      </c>
      <c r="P63" s="313" t="s">
        <v>66</v>
      </c>
      <c r="Q63" s="313" t="s">
        <v>418</v>
      </c>
      <c r="R63" s="313" t="s">
        <v>95</v>
      </c>
      <c r="T63" s="213" t="s">
        <v>422</v>
      </c>
      <c r="U63" s="214" t="e">
        <f>SLOPE(D45:D59,H45:H59)</f>
        <v>#DIV/0!</v>
      </c>
    </row>
    <row r="64" spans="2:24" ht="15" customHeight="1">
      <c r="B64" s="688"/>
      <c r="C64" s="319">
        <f ca="1">D44</f>
        <v>0</v>
      </c>
      <c r="D64" s="319">
        <f ca="1">H44</f>
        <v>0</v>
      </c>
      <c r="E64" s="319">
        <f ca="1">I44</f>
        <v>0</v>
      </c>
      <c r="F64" s="319">
        <f ca="1">W44</f>
        <v>0</v>
      </c>
      <c r="H64" s="314">
        <f ca="1">D64</f>
        <v>0</v>
      </c>
      <c r="I64" s="314">
        <f ca="1">H64</f>
        <v>0</v>
      </c>
      <c r="J64" s="314">
        <f ca="1">I64</f>
        <v>0</v>
      </c>
      <c r="K64" s="282" t="str">
        <f>IF(TYPE(MATCH("FAIL",K65:K79,0))=16,"","FAIL")</f>
        <v/>
      </c>
      <c r="M64" s="219">
        <f ca="1">IF(R$3=TRUE,MIN(M65:M79),IF(TYPE(MATCH(K3,AA6:AH6,0))=16,MIN(M65:M79),MIN(M65:M79,N3)))</f>
        <v>0</v>
      </c>
      <c r="N64" s="220">
        <f ca="1">OFFSET(U67,MATCH(M64,V68:V78,0),0)</f>
        <v>0</v>
      </c>
      <c r="O64" s="220">
        <f ca="1">N64</f>
        <v>0</v>
      </c>
      <c r="P64" s="220">
        <f ca="1">O64</f>
        <v>0</v>
      </c>
      <c r="Q64" s="220">
        <f ca="1">P64</f>
        <v>0</v>
      </c>
      <c r="R64" s="220" t="str">
        <f ca="1">OFFSET(U67,MATCH(M64+1,V68:V78,0),0)</f>
        <v>0.0</v>
      </c>
      <c r="T64" s="213" t="s">
        <v>423</v>
      </c>
      <c r="U64" s="214" t="e">
        <f>INTERCEPT(D45:D59,H45:H59)</f>
        <v>#DIV/0!</v>
      </c>
    </row>
    <row r="65" spans="2:24" ht="15" customHeight="1">
      <c r="B65" s="192">
        <f>B45</f>
        <v>1</v>
      </c>
      <c r="C65" s="212" t="str">
        <f>IF($N9=FALSE,"",TEXT(ROUND(D45,$M$64),N65))</f>
        <v/>
      </c>
      <c r="D65" s="212" t="str">
        <f t="shared" ref="D65:D79" si="48">IF($N9=FALSE,"-",TEXT(H45,O65))</f>
        <v>-</v>
      </c>
      <c r="E65" s="212" t="str">
        <f t="shared" ref="E65:E79" si="49">IF($N9=FALSE,"-",TEXT(ROUND(I45,$M$64),P65))</f>
        <v>-</v>
      </c>
      <c r="F65" s="212" t="str">
        <f t="shared" ref="F65:F79" si="50">IF($N9=FALSE,"",TEXT(+IF(R$3=TRUE,ROUND(W45,$M$64),ROUNDUP(W45,$M$64)),Q65))</f>
        <v/>
      </c>
      <c r="H65" s="221" t="str">
        <f>IF($N9=FALSE,"",ROUND(Pressure_4_R1!N4*$L$3,M$64+1))</f>
        <v/>
      </c>
      <c r="I65" s="221" t="str">
        <f>IF($N9=FALSE,"",ROUND(Pressure_4_R1!O4*$L$3,M$64+1))</f>
        <v/>
      </c>
      <c r="J65" s="221" t="str">
        <f>IF($N9=FALSE,"","± "&amp;TEXT((I65-H65)/2,R65))</f>
        <v/>
      </c>
      <c r="K65" s="222" t="str">
        <f t="shared" ref="K65:K79" si="51">IF($N9=FALSE,"-",IF(AND(H65&lt;=H45,H45&lt;=I65),"PASS","FAIL"))</f>
        <v>-</v>
      </c>
      <c r="M65" s="207" t="str">
        <f t="shared" ref="M65:M79" ca="1" si="52">IF($N9=FALSE,"",OFFSET(V$67,COUNTIF(T$68:T$78,"&lt;="&amp;U45),0)+S$3)</f>
        <v/>
      </c>
      <c r="N65" s="207" t="str">
        <f t="shared" ref="N65:N79" ca="1" si="53">IF($N9=FALSE,"",SUBSTITUTE(OFFSET($X$67,COUNTIF($W$68:$W$77,"&lt;="&amp;ABS(C45)),0),0,"")&amp;N$64)</f>
        <v/>
      </c>
      <c r="O65" s="207" t="str">
        <f t="shared" ref="O65:O79" ca="1" si="54">IF($N9=FALSE,"",SUBSTITUTE(OFFSET($X$67,COUNTIF($W$68:$W$77,"&lt;="&amp;ABS(H45)),0),0,"")&amp;O$64)</f>
        <v/>
      </c>
      <c r="P65" s="207" t="str">
        <f t="shared" ref="P65:P79" ca="1" si="55">IF($N9=FALSE,"",SUBSTITUTE(OFFSET($X$67,COUNTIF($W$68:$W$77,"&lt;="&amp;ABS(I45)),0),0,"")&amp;P$64)</f>
        <v/>
      </c>
      <c r="Q65" s="207" t="str">
        <f t="shared" ref="Q65:R79" si="56">IF($N9=FALSE,"",Q$64)</f>
        <v/>
      </c>
      <c r="R65" s="207" t="str">
        <f t="shared" si="56"/>
        <v/>
      </c>
    </row>
    <row r="66" spans="2:24" ht="15" customHeight="1">
      <c r="B66" s="192">
        <f>B46</f>
        <v>2</v>
      </c>
      <c r="C66" s="212" t="str">
        <f t="shared" ref="C66:C79" si="57">IF($N10=FALSE,"",TEXT(ROUND(D46,$M$64),N66))</f>
        <v/>
      </c>
      <c r="D66" s="212" t="str">
        <f t="shared" si="48"/>
        <v>-</v>
      </c>
      <c r="E66" s="212" t="str">
        <f t="shared" si="49"/>
        <v>-</v>
      </c>
      <c r="F66" s="212" t="str">
        <f t="shared" si="50"/>
        <v/>
      </c>
      <c r="H66" s="221" t="str">
        <f>IF($N10=FALSE,"",ROUND(Pressure_4_R1!N5*$L$3,M$64+1))</f>
        <v/>
      </c>
      <c r="I66" s="221" t="str">
        <f>IF($N10=FALSE,"",ROUND(Pressure_4_R1!O5*$L$3,M$64+1))</f>
        <v/>
      </c>
      <c r="J66" s="221" t="str">
        <f t="shared" ref="J66:J79" si="58">IF($N10=FALSE,"","± "&amp;TEXT((I66-H66)/2,R66))</f>
        <v/>
      </c>
      <c r="K66" s="222" t="str">
        <f t="shared" si="51"/>
        <v>-</v>
      </c>
      <c r="M66" s="207" t="str">
        <f t="shared" ca="1" si="52"/>
        <v/>
      </c>
      <c r="N66" s="207" t="str">
        <f t="shared" ca="1" si="53"/>
        <v/>
      </c>
      <c r="O66" s="207" t="str">
        <f t="shared" ca="1" si="54"/>
        <v/>
      </c>
      <c r="P66" s="207" t="str">
        <f t="shared" ca="1" si="55"/>
        <v/>
      </c>
      <c r="Q66" s="207" t="str">
        <f t="shared" si="56"/>
        <v/>
      </c>
      <c r="R66" s="207" t="str">
        <f t="shared" si="56"/>
        <v/>
      </c>
      <c r="T66" s="209" t="s">
        <v>403</v>
      </c>
      <c r="U66" s="209" t="s">
        <v>404</v>
      </c>
      <c r="V66" s="209" t="s">
        <v>405</v>
      </c>
      <c r="W66" s="209" t="s">
        <v>406</v>
      </c>
      <c r="X66" s="209" t="s">
        <v>407</v>
      </c>
    </row>
    <row r="67" spans="2:24" ht="15" customHeight="1">
      <c r="B67" s="192">
        <f t="shared" ref="B67:B79" si="59">B47</f>
        <v>3</v>
      </c>
      <c r="C67" s="212" t="str">
        <f t="shared" si="57"/>
        <v/>
      </c>
      <c r="D67" s="212" t="str">
        <f t="shared" si="48"/>
        <v>-</v>
      </c>
      <c r="E67" s="212" t="str">
        <f t="shared" si="49"/>
        <v>-</v>
      </c>
      <c r="F67" s="212" t="str">
        <f t="shared" si="50"/>
        <v/>
      </c>
      <c r="H67" s="221" t="str">
        <f>IF($N11=FALSE,"",ROUND(Pressure_4_R1!N6*$L$3,M$64+1))</f>
        <v/>
      </c>
      <c r="I67" s="221" t="str">
        <f>IF($N11=FALSE,"",ROUND(Pressure_4_R1!O6*$L$3,M$64+1))</f>
        <v/>
      </c>
      <c r="J67" s="221" t="str">
        <f t="shared" si="58"/>
        <v/>
      </c>
      <c r="K67" s="222" t="str">
        <f t="shared" si="51"/>
        <v>-</v>
      </c>
      <c r="M67" s="207" t="str">
        <f t="shared" ca="1" si="52"/>
        <v/>
      </c>
      <c r="N67" s="207" t="str">
        <f t="shared" ca="1" si="53"/>
        <v/>
      </c>
      <c r="O67" s="207" t="str">
        <f t="shared" ca="1" si="54"/>
        <v/>
      </c>
      <c r="P67" s="207" t="str">
        <f t="shared" ca="1" si="55"/>
        <v/>
      </c>
      <c r="Q67" s="207" t="str">
        <f t="shared" si="56"/>
        <v/>
      </c>
      <c r="R67" s="207" t="str">
        <f t="shared" si="56"/>
        <v/>
      </c>
      <c r="T67" s="211"/>
      <c r="U67" s="211" t="s">
        <v>133</v>
      </c>
      <c r="V67" s="209" t="s">
        <v>419</v>
      </c>
      <c r="W67" s="211"/>
      <c r="X67" s="211" t="s">
        <v>133</v>
      </c>
    </row>
    <row r="68" spans="2:24" ht="15" customHeight="1">
      <c r="B68" s="192">
        <f t="shared" si="59"/>
        <v>4</v>
      </c>
      <c r="C68" s="212" t="str">
        <f t="shared" si="57"/>
        <v/>
      </c>
      <c r="D68" s="212" t="str">
        <f t="shared" si="48"/>
        <v>-</v>
      </c>
      <c r="E68" s="212" t="str">
        <f t="shared" si="49"/>
        <v>-</v>
      </c>
      <c r="F68" s="212" t="str">
        <f t="shared" si="50"/>
        <v/>
      </c>
      <c r="H68" s="221" t="str">
        <f>IF($N12=FALSE,"",ROUND(Pressure_4_R1!N7*$L$3,M$64+1))</f>
        <v/>
      </c>
      <c r="I68" s="221" t="str">
        <f>IF($N12=FALSE,"",ROUND(Pressure_4_R1!O7*$L$3,M$64+1))</f>
        <v/>
      </c>
      <c r="J68" s="221" t="str">
        <f t="shared" si="58"/>
        <v/>
      </c>
      <c r="K68" s="222" t="str">
        <f t="shared" si="51"/>
        <v>-</v>
      </c>
      <c r="M68" s="207" t="str">
        <f t="shared" ca="1" si="52"/>
        <v/>
      </c>
      <c r="N68" s="207" t="str">
        <f t="shared" ca="1" si="53"/>
        <v/>
      </c>
      <c r="O68" s="207" t="str">
        <f t="shared" ca="1" si="54"/>
        <v/>
      </c>
      <c r="P68" s="207" t="str">
        <f t="shared" ca="1" si="55"/>
        <v/>
      </c>
      <c r="Q68" s="207" t="str">
        <f t="shared" si="56"/>
        <v/>
      </c>
      <c r="R68" s="207" t="str">
        <f t="shared" si="56"/>
        <v/>
      </c>
      <c r="T68" s="325">
        <v>1E-8</v>
      </c>
      <c r="U68" s="325" t="s">
        <v>678</v>
      </c>
      <c r="V68" s="325">
        <v>8</v>
      </c>
      <c r="W68" s="75">
        <v>0</v>
      </c>
      <c r="X68" s="75"/>
    </row>
    <row r="69" spans="2:24" ht="15" customHeight="1">
      <c r="B69" s="192">
        <f t="shared" si="59"/>
        <v>5</v>
      </c>
      <c r="C69" s="212" t="str">
        <f>IF($N13=FALSE,"",TEXT(ROUND(D49,$M$64),N69))</f>
        <v/>
      </c>
      <c r="D69" s="212" t="str">
        <f t="shared" si="48"/>
        <v>-</v>
      </c>
      <c r="E69" s="212" t="str">
        <f t="shared" si="49"/>
        <v>-</v>
      </c>
      <c r="F69" s="212" t="str">
        <f t="shared" si="50"/>
        <v/>
      </c>
      <c r="H69" s="221" t="str">
        <f>IF($N13=FALSE,"",ROUND(Pressure_4_R1!N8*$L$3,M$64+1))</f>
        <v/>
      </c>
      <c r="I69" s="221" t="str">
        <f>IF($N13=FALSE,"",ROUND(Pressure_4_R1!O8*$L$3,M$64+1))</f>
        <v/>
      </c>
      <c r="J69" s="221" t="str">
        <f t="shared" si="58"/>
        <v/>
      </c>
      <c r="K69" s="222" t="str">
        <f t="shared" si="51"/>
        <v>-</v>
      </c>
      <c r="M69" s="207" t="str">
        <f t="shared" ca="1" si="52"/>
        <v/>
      </c>
      <c r="N69" s="207" t="str">
        <f t="shared" ca="1" si="53"/>
        <v/>
      </c>
      <c r="O69" s="207" t="str">
        <f t="shared" ca="1" si="54"/>
        <v/>
      </c>
      <c r="P69" s="207" t="str">
        <f t="shared" ca="1" si="55"/>
        <v/>
      </c>
      <c r="Q69" s="207" t="str">
        <f t="shared" si="56"/>
        <v/>
      </c>
      <c r="R69" s="207" t="str">
        <f t="shared" si="56"/>
        <v/>
      </c>
      <c r="T69" s="325">
        <v>9.9999999999999995E-8</v>
      </c>
      <c r="U69" s="325" t="s">
        <v>686</v>
      </c>
      <c r="V69" s="325">
        <v>7</v>
      </c>
      <c r="W69" s="75">
        <v>1</v>
      </c>
      <c r="X69" s="75"/>
    </row>
    <row r="70" spans="2:24" ht="15" customHeight="1">
      <c r="B70" s="192">
        <f t="shared" si="59"/>
        <v>6</v>
      </c>
      <c r="C70" s="212" t="str">
        <f>IF($N14=FALSE,"",TEXT(ROUND(D50,$M$64),N70))</f>
        <v/>
      </c>
      <c r="D70" s="212" t="str">
        <f t="shared" si="48"/>
        <v>-</v>
      </c>
      <c r="E70" s="212" t="str">
        <f t="shared" si="49"/>
        <v>-</v>
      </c>
      <c r="F70" s="212" t="str">
        <f t="shared" si="50"/>
        <v/>
      </c>
      <c r="H70" s="221" t="str">
        <f>IF($N14=FALSE,"",ROUND(Pressure_4_R1!N9*$L$3,M$64+1))</f>
        <v/>
      </c>
      <c r="I70" s="221" t="str">
        <f>IF($N14=FALSE,"",ROUND(Pressure_4_R1!O9*$L$3,M$64+1))</f>
        <v/>
      </c>
      <c r="J70" s="221" t="str">
        <f t="shared" si="58"/>
        <v/>
      </c>
      <c r="K70" s="222" t="str">
        <f t="shared" si="51"/>
        <v>-</v>
      </c>
      <c r="M70" s="207" t="str">
        <f t="shared" ca="1" si="52"/>
        <v/>
      </c>
      <c r="N70" s="207" t="str">
        <f t="shared" ca="1" si="53"/>
        <v/>
      </c>
      <c r="O70" s="207" t="str">
        <f t="shared" ca="1" si="54"/>
        <v/>
      </c>
      <c r="P70" s="207" t="str">
        <f t="shared" ca="1" si="55"/>
        <v/>
      </c>
      <c r="Q70" s="207" t="str">
        <f t="shared" si="56"/>
        <v/>
      </c>
      <c r="R70" s="207" t="str">
        <f t="shared" si="56"/>
        <v/>
      </c>
      <c r="T70" s="325">
        <v>9.9999999999999995E-7</v>
      </c>
      <c r="U70" s="325" t="s">
        <v>687</v>
      </c>
      <c r="V70" s="325">
        <v>6</v>
      </c>
      <c r="W70" s="75">
        <v>10</v>
      </c>
      <c r="X70" s="75" t="s">
        <v>134</v>
      </c>
    </row>
    <row r="71" spans="2:24" ht="15" customHeight="1">
      <c r="B71" s="192">
        <f t="shared" si="59"/>
        <v>7</v>
      </c>
      <c r="C71" s="212" t="str">
        <f>IF($N15=FALSE,"",TEXT(ROUND(D51,$M$64),N71))</f>
        <v/>
      </c>
      <c r="D71" s="212" t="str">
        <f t="shared" si="48"/>
        <v>-</v>
      </c>
      <c r="E71" s="212" t="str">
        <f t="shared" si="49"/>
        <v>-</v>
      </c>
      <c r="F71" s="212" t="str">
        <f t="shared" si="50"/>
        <v/>
      </c>
      <c r="H71" s="221" t="str">
        <f>IF($N15=FALSE,"",ROUND(Pressure_4_R1!N10*$L$3,M$64+1))</f>
        <v/>
      </c>
      <c r="I71" s="221" t="str">
        <f>IF($N15=FALSE,"",ROUND(Pressure_4_R1!O10*$L$3,M$64+1))</f>
        <v/>
      </c>
      <c r="J71" s="221" t="str">
        <f t="shared" si="58"/>
        <v/>
      </c>
      <c r="K71" s="222" t="str">
        <f t="shared" si="51"/>
        <v>-</v>
      </c>
      <c r="M71" s="207" t="str">
        <f t="shared" ca="1" si="52"/>
        <v/>
      </c>
      <c r="N71" s="207" t="str">
        <f t="shared" ca="1" si="53"/>
        <v/>
      </c>
      <c r="O71" s="207" t="str">
        <f t="shared" ca="1" si="54"/>
        <v/>
      </c>
      <c r="P71" s="207" t="str">
        <f t="shared" ca="1" si="55"/>
        <v/>
      </c>
      <c r="Q71" s="207" t="str">
        <f t="shared" si="56"/>
        <v/>
      </c>
      <c r="R71" s="207" t="str">
        <f t="shared" si="56"/>
        <v/>
      </c>
      <c r="T71" s="325">
        <v>1.0000000000000001E-5</v>
      </c>
      <c r="U71" s="325" t="s">
        <v>517</v>
      </c>
      <c r="V71" s="325">
        <v>5</v>
      </c>
      <c r="W71" s="75">
        <v>100</v>
      </c>
      <c r="X71" s="75" t="s">
        <v>135</v>
      </c>
    </row>
    <row r="72" spans="2:24" ht="15" customHeight="1">
      <c r="B72" s="192">
        <f t="shared" si="59"/>
        <v>8</v>
      </c>
      <c r="C72" s="212" t="str">
        <f>IF($N16=FALSE,"",TEXT(ROUND(D52,$M$64),N72))</f>
        <v/>
      </c>
      <c r="D72" s="212" t="str">
        <f t="shared" si="48"/>
        <v>-</v>
      </c>
      <c r="E72" s="212" t="str">
        <f t="shared" si="49"/>
        <v>-</v>
      </c>
      <c r="F72" s="212" t="str">
        <f t="shared" si="50"/>
        <v/>
      </c>
      <c r="H72" s="221" t="str">
        <f>IF($N16=FALSE,"",ROUND(Pressure_4_R1!N11*$L$3,M$64+1))</f>
        <v/>
      </c>
      <c r="I72" s="221" t="str">
        <f>IF($N16=FALSE,"",ROUND(Pressure_4_R1!O11*$L$3,M$64+1))</f>
        <v/>
      </c>
      <c r="J72" s="221" t="str">
        <f t="shared" si="58"/>
        <v/>
      </c>
      <c r="K72" s="222" t="str">
        <f t="shared" si="51"/>
        <v>-</v>
      </c>
      <c r="M72" s="207" t="str">
        <f t="shared" ca="1" si="52"/>
        <v/>
      </c>
      <c r="N72" s="207" t="str">
        <f t="shared" ca="1" si="53"/>
        <v/>
      </c>
      <c r="O72" s="207" t="str">
        <f t="shared" ca="1" si="54"/>
        <v/>
      </c>
      <c r="P72" s="207" t="str">
        <f t="shared" ca="1" si="55"/>
        <v/>
      </c>
      <c r="Q72" s="207" t="str">
        <f t="shared" si="56"/>
        <v/>
      </c>
      <c r="R72" s="207" t="str">
        <f t="shared" si="56"/>
        <v/>
      </c>
      <c r="T72" s="325">
        <v>1E-4</v>
      </c>
      <c r="U72" s="325" t="s">
        <v>688</v>
      </c>
      <c r="V72" s="325">
        <v>4</v>
      </c>
      <c r="W72" s="75">
        <v>1000</v>
      </c>
      <c r="X72" s="75" t="s">
        <v>136</v>
      </c>
    </row>
    <row r="73" spans="2:24" ht="15" customHeight="1">
      <c r="B73" s="192">
        <f t="shared" si="59"/>
        <v>9</v>
      </c>
      <c r="C73" s="212" t="str">
        <f t="shared" si="57"/>
        <v/>
      </c>
      <c r="D73" s="212" t="str">
        <f t="shared" si="48"/>
        <v>-</v>
      </c>
      <c r="E73" s="212" t="str">
        <f t="shared" si="49"/>
        <v>-</v>
      </c>
      <c r="F73" s="212" t="str">
        <f t="shared" si="50"/>
        <v/>
      </c>
      <c r="H73" s="221" t="str">
        <f>IF($N17=FALSE,"",ROUND(Pressure_4_R1!N12*$L$3,M$64+1))</f>
        <v/>
      </c>
      <c r="I73" s="221" t="str">
        <f>IF($N17=FALSE,"",ROUND(Pressure_4_R1!O12*$L$3,M$64+1))</f>
        <v/>
      </c>
      <c r="J73" s="221" t="str">
        <f t="shared" si="58"/>
        <v/>
      </c>
      <c r="K73" s="222" t="str">
        <f t="shared" si="51"/>
        <v>-</v>
      </c>
      <c r="M73" s="207" t="str">
        <f t="shared" ca="1" si="52"/>
        <v/>
      </c>
      <c r="N73" s="207" t="str">
        <f t="shared" ca="1" si="53"/>
        <v/>
      </c>
      <c r="O73" s="207" t="str">
        <f t="shared" ca="1" si="54"/>
        <v/>
      </c>
      <c r="P73" s="207" t="str">
        <f t="shared" ca="1" si="55"/>
        <v/>
      </c>
      <c r="Q73" s="207" t="str">
        <f t="shared" si="56"/>
        <v/>
      </c>
      <c r="R73" s="207" t="str">
        <f t="shared" si="56"/>
        <v/>
      </c>
      <c r="T73" s="325">
        <v>1E-3</v>
      </c>
      <c r="U73" s="326" t="s">
        <v>689</v>
      </c>
      <c r="V73" s="325">
        <v>3</v>
      </c>
      <c r="W73" s="75">
        <v>10000</v>
      </c>
      <c r="X73" s="75" t="s">
        <v>137</v>
      </c>
    </row>
    <row r="74" spans="2:24" ht="15" customHeight="1">
      <c r="B74" s="192">
        <f t="shared" si="59"/>
        <v>10</v>
      </c>
      <c r="C74" s="212" t="str">
        <f t="shared" si="57"/>
        <v/>
      </c>
      <c r="D74" s="212" t="str">
        <f t="shared" si="48"/>
        <v>-</v>
      </c>
      <c r="E74" s="212" t="str">
        <f t="shared" si="49"/>
        <v>-</v>
      </c>
      <c r="F74" s="212" t="str">
        <f t="shared" si="50"/>
        <v/>
      </c>
      <c r="H74" s="221" t="str">
        <f>IF($N18=FALSE,"",ROUND(Pressure_4_R1!N13*$L$3,M$64+1))</f>
        <v/>
      </c>
      <c r="I74" s="221" t="str">
        <f>IF($N18=FALSE,"",ROUND(Pressure_4_R1!O13*$L$3,M$64+1))</f>
        <v/>
      </c>
      <c r="J74" s="221" t="str">
        <f t="shared" si="58"/>
        <v/>
      </c>
      <c r="K74" s="222" t="str">
        <f t="shared" si="51"/>
        <v>-</v>
      </c>
      <c r="M74" s="207" t="str">
        <f t="shared" ca="1" si="52"/>
        <v/>
      </c>
      <c r="N74" s="207" t="str">
        <f t="shared" ca="1" si="53"/>
        <v/>
      </c>
      <c r="O74" s="207" t="str">
        <f t="shared" ca="1" si="54"/>
        <v/>
      </c>
      <c r="P74" s="207" t="str">
        <f t="shared" ca="1" si="55"/>
        <v/>
      </c>
      <c r="Q74" s="207" t="str">
        <f t="shared" si="56"/>
        <v/>
      </c>
      <c r="R74" s="207" t="str">
        <f t="shared" si="56"/>
        <v/>
      </c>
      <c r="T74" s="325">
        <v>0.01</v>
      </c>
      <c r="U74" s="326" t="s">
        <v>683</v>
      </c>
      <c r="V74" s="325">
        <v>2</v>
      </c>
      <c r="W74" s="75">
        <v>100000</v>
      </c>
      <c r="X74" s="75" t="s">
        <v>138</v>
      </c>
    </row>
    <row r="75" spans="2:24" ht="15" customHeight="1">
      <c r="B75" s="192">
        <f t="shared" si="59"/>
        <v>11</v>
      </c>
      <c r="C75" s="212" t="str">
        <f t="shared" si="57"/>
        <v/>
      </c>
      <c r="D75" s="212" t="str">
        <f t="shared" si="48"/>
        <v>-</v>
      </c>
      <c r="E75" s="212" t="str">
        <f t="shared" si="49"/>
        <v>-</v>
      </c>
      <c r="F75" s="212" t="str">
        <f t="shared" si="50"/>
        <v/>
      </c>
      <c r="H75" s="221" t="str">
        <f>IF($N19=FALSE,"",ROUND(Pressure_4_R1!N14*$L$3,M$64+1))</f>
        <v/>
      </c>
      <c r="I75" s="221" t="str">
        <f>IF($N19=FALSE,"",ROUND(Pressure_4_R1!O14*$L$3,M$64+1))</f>
        <v/>
      </c>
      <c r="J75" s="221" t="str">
        <f t="shared" si="58"/>
        <v/>
      </c>
      <c r="K75" s="222" t="str">
        <f t="shared" si="51"/>
        <v>-</v>
      </c>
      <c r="M75" s="207" t="str">
        <f t="shared" ca="1" si="52"/>
        <v/>
      </c>
      <c r="N75" s="207" t="str">
        <f t="shared" ca="1" si="53"/>
        <v/>
      </c>
      <c r="O75" s="207" t="str">
        <f t="shared" ca="1" si="54"/>
        <v/>
      </c>
      <c r="P75" s="207" t="str">
        <f t="shared" ca="1" si="55"/>
        <v/>
      </c>
      <c r="Q75" s="207" t="str">
        <f t="shared" si="56"/>
        <v/>
      </c>
      <c r="R75" s="207" t="str">
        <f t="shared" si="56"/>
        <v/>
      </c>
      <c r="T75" s="325">
        <v>0.1</v>
      </c>
      <c r="U75" s="326" t="s">
        <v>690</v>
      </c>
      <c r="V75" s="325">
        <v>1</v>
      </c>
      <c r="W75" s="75">
        <v>1000000</v>
      </c>
      <c r="X75" s="75" t="s">
        <v>139</v>
      </c>
    </row>
    <row r="76" spans="2:24" ht="15" customHeight="1">
      <c r="B76" s="192">
        <f t="shared" si="59"/>
        <v>12</v>
      </c>
      <c r="C76" s="212" t="str">
        <f t="shared" si="57"/>
        <v/>
      </c>
      <c r="D76" s="212" t="str">
        <f t="shared" si="48"/>
        <v>-</v>
      </c>
      <c r="E76" s="212" t="str">
        <f t="shared" si="49"/>
        <v>-</v>
      </c>
      <c r="F76" s="212" t="str">
        <f t="shared" si="50"/>
        <v/>
      </c>
      <c r="H76" s="221" t="str">
        <f>IF($N20=FALSE,"",ROUND(Pressure_4_R1!N15*$L$3,M$64+1))</f>
        <v/>
      </c>
      <c r="I76" s="221" t="str">
        <f>IF($N20=FALSE,"",ROUND(Pressure_4_R1!O15*$L$3,M$64+1))</f>
        <v/>
      </c>
      <c r="J76" s="221" t="str">
        <f t="shared" si="58"/>
        <v/>
      </c>
      <c r="K76" s="222" t="str">
        <f t="shared" si="51"/>
        <v>-</v>
      </c>
      <c r="M76" s="207" t="str">
        <f t="shared" ca="1" si="52"/>
        <v/>
      </c>
      <c r="N76" s="207" t="str">
        <f t="shared" ca="1" si="53"/>
        <v/>
      </c>
      <c r="O76" s="207" t="str">
        <f t="shared" ca="1" si="54"/>
        <v/>
      </c>
      <c r="P76" s="207" t="str">
        <f t="shared" ca="1" si="55"/>
        <v/>
      </c>
      <c r="Q76" s="207" t="str">
        <f t="shared" si="56"/>
        <v/>
      </c>
      <c r="R76" s="207" t="str">
        <f t="shared" si="56"/>
        <v/>
      </c>
      <c r="T76" s="325">
        <v>1</v>
      </c>
      <c r="U76" s="325">
        <v>0</v>
      </c>
      <c r="V76" s="325">
        <v>0</v>
      </c>
      <c r="W76" s="75">
        <v>10000000</v>
      </c>
      <c r="X76" s="75" t="s">
        <v>140</v>
      </c>
    </row>
    <row r="77" spans="2:24" ht="15" customHeight="1">
      <c r="B77" s="192">
        <f t="shared" si="59"/>
        <v>13</v>
      </c>
      <c r="C77" s="212" t="str">
        <f t="shared" si="57"/>
        <v/>
      </c>
      <c r="D77" s="212" t="str">
        <f t="shared" si="48"/>
        <v>-</v>
      </c>
      <c r="E77" s="212" t="str">
        <f t="shared" si="49"/>
        <v>-</v>
      </c>
      <c r="F77" s="212" t="str">
        <f t="shared" si="50"/>
        <v/>
      </c>
      <c r="H77" s="221" t="str">
        <f>IF($N21=FALSE,"",ROUND(Pressure_4_R1!N16*$L$3,M$64+1))</f>
        <v/>
      </c>
      <c r="I77" s="221" t="str">
        <f>IF($N21=FALSE,"",ROUND(Pressure_4_R1!O16*$L$3,M$64+1))</f>
        <v/>
      </c>
      <c r="J77" s="221" t="str">
        <f t="shared" si="58"/>
        <v/>
      </c>
      <c r="K77" s="222" t="str">
        <f t="shared" si="51"/>
        <v>-</v>
      </c>
      <c r="M77" s="207" t="str">
        <f t="shared" ca="1" si="52"/>
        <v/>
      </c>
      <c r="N77" s="207" t="str">
        <f t="shared" ca="1" si="53"/>
        <v/>
      </c>
      <c r="O77" s="207" t="str">
        <f t="shared" ca="1" si="54"/>
        <v/>
      </c>
      <c r="P77" s="207" t="str">
        <f t="shared" ca="1" si="55"/>
        <v/>
      </c>
      <c r="Q77" s="207" t="str">
        <f t="shared" si="56"/>
        <v/>
      </c>
      <c r="R77" s="207" t="str">
        <f t="shared" si="56"/>
        <v/>
      </c>
      <c r="T77" s="325">
        <v>10</v>
      </c>
      <c r="U77" s="325">
        <v>0</v>
      </c>
      <c r="V77" s="325">
        <v>-1</v>
      </c>
      <c r="W77" s="75"/>
      <c r="X77" s="75"/>
    </row>
    <row r="78" spans="2:24" ht="15" customHeight="1">
      <c r="B78" s="192">
        <f t="shared" si="59"/>
        <v>14</v>
      </c>
      <c r="C78" s="212" t="str">
        <f t="shared" si="57"/>
        <v/>
      </c>
      <c r="D78" s="212" t="str">
        <f t="shared" si="48"/>
        <v>-</v>
      </c>
      <c r="E78" s="212" t="str">
        <f t="shared" si="49"/>
        <v>-</v>
      </c>
      <c r="F78" s="212" t="str">
        <f t="shared" si="50"/>
        <v/>
      </c>
      <c r="H78" s="221" t="str">
        <f>IF($N22=FALSE,"",ROUND(Pressure_4_R1!N17*$L$3,M$64+1))</f>
        <v/>
      </c>
      <c r="I78" s="221" t="str">
        <f>IF($N22=FALSE,"",ROUND(Pressure_4_R1!O17*$L$3,M$64+1))</f>
        <v/>
      </c>
      <c r="J78" s="221" t="str">
        <f t="shared" si="58"/>
        <v/>
      </c>
      <c r="K78" s="222" t="str">
        <f t="shared" si="51"/>
        <v>-</v>
      </c>
      <c r="M78" s="207" t="str">
        <f t="shared" ca="1" si="52"/>
        <v/>
      </c>
      <c r="N78" s="207" t="str">
        <f t="shared" ca="1" si="53"/>
        <v/>
      </c>
      <c r="O78" s="207" t="str">
        <f t="shared" ca="1" si="54"/>
        <v/>
      </c>
      <c r="P78" s="207" t="str">
        <f t="shared" ca="1" si="55"/>
        <v/>
      </c>
      <c r="Q78" s="207" t="str">
        <f t="shared" si="56"/>
        <v/>
      </c>
      <c r="R78" s="207" t="str">
        <f t="shared" si="56"/>
        <v/>
      </c>
      <c r="T78" s="325">
        <v>100</v>
      </c>
      <c r="U78" s="325">
        <v>0</v>
      </c>
      <c r="V78" s="325">
        <v>-2</v>
      </c>
    </row>
    <row r="79" spans="2:24" ht="15" customHeight="1">
      <c r="B79" s="192">
        <f t="shared" si="59"/>
        <v>15</v>
      </c>
      <c r="C79" s="212" t="str">
        <f t="shared" si="57"/>
        <v/>
      </c>
      <c r="D79" s="212" t="str">
        <f t="shared" si="48"/>
        <v>-</v>
      </c>
      <c r="E79" s="212" t="str">
        <f t="shared" si="49"/>
        <v>-</v>
      </c>
      <c r="F79" s="212" t="str">
        <f t="shared" si="50"/>
        <v/>
      </c>
      <c r="H79" s="221" t="str">
        <f>IF($N23=FALSE,"",ROUND(Pressure_4_R1!N18*$L$3,M$64+1))</f>
        <v/>
      </c>
      <c r="I79" s="221" t="str">
        <f>IF($N23=FALSE,"",ROUND(Pressure_4_R1!O18*$L$3,M$64+1))</f>
        <v/>
      </c>
      <c r="J79" s="221" t="str">
        <f t="shared" si="58"/>
        <v/>
      </c>
      <c r="K79" s="222" t="str">
        <f t="shared" si="51"/>
        <v>-</v>
      </c>
      <c r="M79" s="207" t="str">
        <f t="shared" ca="1" si="52"/>
        <v/>
      </c>
      <c r="N79" s="207" t="str">
        <f t="shared" ca="1" si="53"/>
        <v/>
      </c>
      <c r="O79" s="207" t="str">
        <f t="shared" ca="1" si="54"/>
        <v/>
      </c>
      <c r="P79" s="207" t="str">
        <f t="shared" ca="1" si="55"/>
        <v/>
      </c>
      <c r="Q79" s="207" t="str">
        <f t="shared" si="56"/>
        <v/>
      </c>
      <c r="R79" s="207" t="str">
        <f t="shared" si="56"/>
        <v/>
      </c>
      <c r="S79" s="191"/>
    </row>
    <row r="80" spans="2:24" ht="15" customHeight="1">
      <c r="B80" s="191"/>
      <c r="C80" s="191"/>
      <c r="D80" s="191"/>
      <c r="E80" s="191"/>
      <c r="T80" s="191"/>
    </row>
    <row r="81" spans="1:24" ht="15" customHeight="1">
      <c r="B81" s="191"/>
      <c r="C81" s="191"/>
      <c r="D81" s="191"/>
      <c r="E81" s="191"/>
      <c r="F81" s="208"/>
      <c r="T81" s="191"/>
    </row>
    <row r="82" spans="1:24" ht="15" customHeight="1">
      <c r="B82" s="191"/>
      <c r="C82" s="191"/>
      <c r="D82" s="191"/>
      <c r="E82" s="191"/>
      <c r="H82" s="208"/>
      <c r="I82" s="208"/>
      <c r="J82" s="208"/>
      <c r="K82" s="208"/>
      <c r="L82" s="208"/>
      <c r="M82" s="208"/>
      <c r="N82" s="208"/>
    </row>
    <row r="83" spans="1:24" ht="15" customHeight="1">
      <c r="A83" s="188" t="s">
        <v>424</v>
      </c>
      <c r="B83" s="189"/>
      <c r="C83" s="189"/>
      <c r="D83" s="189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</row>
    <row r="84" spans="1:24" ht="15" customHeight="1">
      <c r="B84" s="313" t="s">
        <v>425</v>
      </c>
      <c r="C84" s="287" t="s">
        <v>818</v>
      </c>
      <c r="D84" s="398" t="s">
        <v>806</v>
      </c>
      <c r="E84" s="398" t="s">
        <v>808</v>
      </c>
      <c r="F84" s="398" t="s">
        <v>807</v>
      </c>
      <c r="G84" s="398" t="s">
        <v>809</v>
      </c>
      <c r="H84" s="323" t="s">
        <v>89</v>
      </c>
      <c r="I84" s="287" t="s">
        <v>801</v>
      </c>
      <c r="J84" s="319" t="s">
        <v>427</v>
      </c>
      <c r="K84" s="322" t="s">
        <v>671</v>
      </c>
      <c r="L84" s="319" t="s">
        <v>426</v>
      </c>
      <c r="M84" s="287">
        <f ca="1">E90</f>
        <v>0</v>
      </c>
      <c r="N84" s="287" t="s">
        <v>713</v>
      </c>
      <c r="O84" s="319" t="s">
        <v>428</v>
      </c>
      <c r="P84" s="190"/>
      <c r="Q84" s="190"/>
      <c r="R84" s="190"/>
      <c r="S84" s="190"/>
      <c r="T84" s="190"/>
      <c r="U84" s="190"/>
      <c r="V84" s="190"/>
      <c r="W84" s="190"/>
    </row>
    <row r="85" spans="1:24" ht="15" customHeight="1">
      <c r="B85" s="192">
        <f>COUNTIF(B91:B120,TRUE)/2</f>
        <v>0</v>
      </c>
      <c r="C85" s="288" t="str">
        <f ca="1">OFFSET(V149,COUNTIF(T150:T160,"&lt;="&amp;J85),0)</f>
        <v>자리수</v>
      </c>
      <c r="D85" s="288" t="e">
        <f ca="1">ROUND(MIN(Pressure_4_R2!$E$4:$E$33)/L85,C85)</f>
        <v>#N/A</v>
      </c>
      <c r="E85" s="288" t="e">
        <f ca="1">TEXT(D85,OFFSET(X149,COUNTIF(W150:W158,"&lt;="&amp;ABS(D85)),0)&amp;OFFSET(U149,MATCH(IF(D85=INT(D85),0,LEN(MID(D85-INT(D85),FIND(".",D85,1),LEN(D85)-FIND(".",D85,1)))),V150:V160,0),0))</f>
        <v>#N/A</v>
      </c>
      <c r="F85" s="288" t="e">
        <f ca="1">ROUND(MAX(Pressure_4_R2!$E$4:$E$33)/L85,)</f>
        <v>#N/A</v>
      </c>
      <c r="G85" s="288" t="e">
        <f ca="1">TEXT(F85,OFFSET(X149,COUNTIF(W150:W158,"&lt;="&amp;ABS(F85)),0)&amp;OFFSET(U149,MATCH(IF(F85=INT(F85),0,LEN(MID(F85-INT(F85),FIND(".",F85,1),LEN(F85)-FIND(".",F85,1)))),V150:V160,0),0))</f>
        <v>#N/A</v>
      </c>
      <c r="H85" s="197">
        <f>Pressure_4_R2!K4</f>
        <v>0</v>
      </c>
      <c r="I85" s="288" t="str">
        <f ca="1">TEXT(H85,OFFSET(U149,COUNTIF(T150:T160,"&lt;="&amp;H85),0))</f>
        <v>For1at</v>
      </c>
      <c r="J85" s="197">
        <f>Pressure_4_R2!L4</f>
        <v>0</v>
      </c>
      <c r="K85" s="197">
        <f>Pressure_4_R2!M$4</f>
        <v>0</v>
      </c>
      <c r="L85" s="197" t="e">
        <f ca="1">OFFSET($Z$6,MATCH(F90,$Z$7:$Z$31,0),MATCH(E90,$AA$6:$AH$6,0))</f>
        <v>#N/A</v>
      </c>
      <c r="M85" s="288" t="e">
        <f ca="1">J85*L85</f>
        <v>#N/A</v>
      </c>
      <c r="N85" s="288" t="str">
        <f ca="1">OFFSET(V149,COUNTIF(T150:T160,"&lt;="&amp;M85),0)</f>
        <v>자리수</v>
      </c>
      <c r="O85" s="197">
        <f>Pressure_4_R2!J$4</f>
        <v>0</v>
      </c>
      <c r="P85" s="190"/>
      <c r="Q85" s="190"/>
      <c r="R85" s="190"/>
      <c r="S85" s="190"/>
      <c r="T85" s="190"/>
      <c r="U85" s="190"/>
      <c r="V85" s="190"/>
      <c r="W85" s="190"/>
    </row>
    <row r="86" spans="1:24" ht="15" customHeight="1">
      <c r="B86" s="189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  <c r="S86" s="191"/>
      <c r="T86" s="191"/>
    </row>
    <row r="87" spans="1:24" s="196" customFormat="1" ht="15" customHeight="1">
      <c r="B87" s="195" t="s">
        <v>429</v>
      </c>
      <c r="C87" s="193"/>
      <c r="D87" s="193"/>
      <c r="E87" s="194"/>
      <c r="F87" s="193"/>
      <c r="G87" s="189"/>
      <c r="H87" s="193"/>
      <c r="I87" s="193"/>
      <c r="J87" s="193"/>
      <c r="K87" s="193"/>
      <c r="L87" s="193"/>
      <c r="M87" s="193"/>
      <c r="N87" s="195" t="s">
        <v>430</v>
      </c>
    </row>
    <row r="88" spans="1:24" s="190" customFormat="1" ht="15" customHeight="1">
      <c r="B88" s="693" t="s">
        <v>431</v>
      </c>
      <c r="C88" s="693" t="s">
        <v>432</v>
      </c>
      <c r="D88" s="710" t="s">
        <v>415</v>
      </c>
      <c r="E88" s="712" t="s">
        <v>352</v>
      </c>
      <c r="F88" s="693" t="s">
        <v>554</v>
      </c>
      <c r="G88" s="693"/>
      <c r="H88" s="693"/>
      <c r="I88" s="693" t="s">
        <v>433</v>
      </c>
      <c r="J88" s="694" t="s">
        <v>556</v>
      </c>
      <c r="K88" s="695"/>
      <c r="L88" s="696"/>
      <c r="M88" s="193"/>
      <c r="N88" s="693" t="s">
        <v>431</v>
      </c>
      <c r="O88" s="693" t="s">
        <v>434</v>
      </c>
      <c r="P88" s="693" t="s">
        <v>435</v>
      </c>
      <c r="Q88" s="694" t="s">
        <v>558</v>
      </c>
      <c r="R88" s="695"/>
      <c r="S88" s="695"/>
      <c r="T88" s="696"/>
      <c r="U88" s="694" t="s">
        <v>560</v>
      </c>
      <c r="V88" s="695"/>
      <c r="W88" s="695"/>
      <c r="X88" s="696"/>
    </row>
    <row r="89" spans="1:24" s="190" customFormat="1" ht="15" customHeight="1">
      <c r="B89" s="693"/>
      <c r="C89" s="693"/>
      <c r="D89" s="711"/>
      <c r="E89" s="712"/>
      <c r="F89" s="318" t="s">
        <v>436</v>
      </c>
      <c r="G89" s="318" t="s">
        <v>437</v>
      </c>
      <c r="H89" s="318" t="s">
        <v>0</v>
      </c>
      <c r="I89" s="693"/>
      <c r="J89" s="320" t="s">
        <v>438</v>
      </c>
      <c r="K89" s="320" t="s">
        <v>437</v>
      </c>
      <c r="L89" s="320" t="s">
        <v>439</v>
      </c>
      <c r="M89" s="193"/>
      <c r="N89" s="693"/>
      <c r="O89" s="693"/>
      <c r="P89" s="693"/>
      <c r="Q89" s="320" t="s">
        <v>436</v>
      </c>
      <c r="R89" s="320" t="s">
        <v>437</v>
      </c>
      <c r="S89" s="320" t="s">
        <v>440</v>
      </c>
      <c r="T89" s="320" t="s">
        <v>376</v>
      </c>
      <c r="U89" s="320" t="s">
        <v>441</v>
      </c>
      <c r="V89" s="320" t="s">
        <v>437</v>
      </c>
      <c r="W89" s="320" t="s">
        <v>440</v>
      </c>
      <c r="X89" s="320" t="s">
        <v>442</v>
      </c>
    </row>
    <row r="90" spans="1:24" s="190" customFormat="1" ht="15" customHeight="1">
      <c r="B90" s="693"/>
      <c r="C90" s="693"/>
      <c r="D90" s="371">
        <f ca="1">표준압력!H119</f>
        <v>0</v>
      </c>
      <c r="E90" s="371">
        <f ca="1">D90</f>
        <v>0</v>
      </c>
      <c r="F90" s="372">
        <f>K85</f>
        <v>0</v>
      </c>
      <c r="G90" s="320">
        <f>F90</f>
        <v>0</v>
      </c>
      <c r="H90" s="320">
        <f>G90</f>
        <v>0</v>
      </c>
      <c r="I90" s="693"/>
      <c r="J90" s="318">
        <f ca="1">$E90</f>
        <v>0</v>
      </c>
      <c r="K90" s="318">
        <f ca="1">$E90</f>
        <v>0</v>
      </c>
      <c r="L90" s="318">
        <f ca="1">$E90</f>
        <v>0</v>
      </c>
      <c r="M90" s="193"/>
      <c r="N90" s="693"/>
      <c r="O90" s="693"/>
      <c r="P90" s="693"/>
      <c r="Q90" s="318">
        <f ca="1">J90</f>
        <v>0</v>
      </c>
      <c r="R90" s="318">
        <f ca="1">K90</f>
        <v>0</v>
      </c>
      <c r="S90" s="318">
        <f ca="1">L90</f>
        <v>0</v>
      </c>
      <c r="T90" s="318">
        <f ca="1">S90</f>
        <v>0</v>
      </c>
      <c r="U90" s="318">
        <f ca="1">Q90</f>
        <v>0</v>
      </c>
      <c r="V90" s="318">
        <f ca="1">R90</f>
        <v>0</v>
      </c>
      <c r="W90" s="318">
        <f ca="1">S90</f>
        <v>0</v>
      </c>
      <c r="X90" s="318">
        <f ca="1">T90</f>
        <v>0</v>
      </c>
    </row>
    <row r="91" spans="1:24" s="190" customFormat="1" ht="15" customHeight="1">
      <c r="B91" s="198" t="b">
        <f>IF(Pressure_4_R2!U4="",FALSE,TRUE)</f>
        <v>0</v>
      </c>
      <c r="C91" s="199">
        <v>1</v>
      </c>
      <c r="D91" s="200" t="str">
        <f>IF($B91=FALSE,"",표준압력!G119)</f>
        <v/>
      </c>
      <c r="E91" s="200" t="str">
        <f>IF($B91=FALSE,"",표준압력!Q119)</f>
        <v/>
      </c>
      <c r="F91" s="200" t="str">
        <f>IF($B91=FALSE,"",Pressure_4_R2!U4)</f>
        <v/>
      </c>
      <c r="G91" s="201" t="str">
        <f>IF($B91=FALSE,"",Pressure_4_R2!V4)</f>
        <v/>
      </c>
      <c r="H91" s="201" t="str">
        <f>IF($B91=FALSE,"",Pressure_4_R2!W4)</f>
        <v/>
      </c>
      <c r="I91" s="207" t="b">
        <f t="shared" ref="I91:I120" si="60">TYPE(G91)=1</f>
        <v>0</v>
      </c>
      <c r="J91" s="202" t="str">
        <f t="shared" ref="J91:J120" si="61">IF($B91=FALSE,"",F91*$L$85)</f>
        <v/>
      </c>
      <c r="K91" s="203" t="str">
        <f t="shared" ref="K91:K120" si="62">IF($B91=FALSE,"",IF(G91="ⅹ",J91,G91*$L$85))</f>
        <v/>
      </c>
      <c r="L91" s="203" t="str">
        <f t="shared" ref="L91:L120" si="63">IF($B91=FALSE,"",IF(H91="ⅹ",K91,H91*$L$85))</f>
        <v/>
      </c>
      <c r="M91" s="193"/>
      <c r="N91" s="204" t="b">
        <f t="shared" ref="N91:N120" si="64">IF($P91&gt;$B$85,FALSE,TRUE)</f>
        <v>0</v>
      </c>
      <c r="O91" s="346" t="s">
        <v>379</v>
      </c>
      <c r="P91" s="350">
        <v>1</v>
      </c>
      <c r="Q91" s="348" t="str">
        <f t="shared" ref="Q91:Q105" ca="1" si="65">IF($N91=FALSE,"",IF($O91="가압",J91,OFFSET(J$90,$B$85*2-($P91-1),0)))</f>
        <v/>
      </c>
      <c r="R91" s="348" t="str">
        <f t="shared" ref="R91:R120" ca="1" si="66">IF($N91=FALSE,"",IF($O91="가압",K91,OFFSET(K$90,$B$85*2-($P91-1),0)))</f>
        <v/>
      </c>
      <c r="S91" s="348" t="str">
        <f t="shared" ref="S91:S120" ca="1" si="67">IF($N91=FALSE,"",IF($O91="가압",L91,OFFSET(L$90,$B$85*2-($P91-1),0)))</f>
        <v/>
      </c>
      <c r="T91" s="352" t="str">
        <f t="shared" ref="T91:T120" si="68">IF($N91=FALSE,"",AVERAGE(Q91:S91))</f>
        <v/>
      </c>
      <c r="U91" s="348" t="str">
        <f>IF($N91=FALSE,"",Q91-Q$91)</f>
        <v/>
      </c>
      <c r="V91" s="348" t="str">
        <f t="shared" ref="V91:V105" si="69">IF($N91=FALSE,"",R91-R$91)</f>
        <v/>
      </c>
      <c r="W91" s="348" t="str">
        <f t="shared" ref="W91:W105" si="70">IF($N91=FALSE,"",S91-S$91)</f>
        <v/>
      </c>
      <c r="X91" s="353" t="str">
        <f t="shared" ref="X91:X120" si="71">IF($N91=FALSE,"",MAX(U91:W91)-MIN(U91:W91))</f>
        <v/>
      </c>
    </row>
    <row r="92" spans="1:24" s="190" customFormat="1" ht="15" customHeight="1">
      <c r="B92" s="198" t="b">
        <f>IF(Pressure_4_R2!U5="",FALSE,TRUE)</f>
        <v>0</v>
      </c>
      <c r="C92" s="199">
        <v>2</v>
      </c>
      <c r="D92" s="200" t="str">
        <f>IF($B92=FALSE,"",표준압력!G120)</f>
        <v/>
      </c>
      <c r="E92" s="200" t="str">
        <f>IF($B92=FALSE,"",표준압력!Q120)</f>
        <v/>
      </c>
      <c r="F92" s="200" t="str">
        <f>IF($B92=FALSE,"",Pressure_4_R2!U5)</f>
        <v/>
      </c>
      <c r="G92" s="201" t="str">
        <f>IF($B92=FALSE,"",Pressure_4_R2!V5)</f>
        <v/>
      </c>
      <c r="H92" s="201" t="str">
        <f>IF($B92=FALSE,"",Pressure_4_R2!W5)</f>
        <v/>
      </c>
      <c r="I92" s="207" t="b">
        <f t="shared" si="60"/>
        <v>0</v>
      </c>
      <c r="J92" s="202" t="str">
        <f t="shared" si="61"/>
        <v/>
      </c>
      <c r="K92" s="203" t="str">
        <f t="shared" si="62"/>
        <v/>
      </c>
      <c r="L92" s="203" t="str">
        <f t="shared" si="63"/>
        <v/>
      </c>
      <c r="M92" s="193"/>
      <c r="N92" s="204" t="b">
        <f t="shared" si="64"/>
        <v>0</v>
      </c>
      <c r="O92" s="346" t="s">
        <v>379</v>
      </c>
      <c r="P92" s="350">
        <v>2</v>
      </c>
      <c r="Q92" s="348" t="str">
        <f t="shared" ca="1" si="65"/>
        <v/>
      </c>
      <c r="R92" s="348" t="str">
        <f t="shared" ca="1" si="66"/>
        <v/>
      </c>
      <c r="S92" s="348" t="str">
        <f t="shared" ca="1" si="67"/>
        <v/>
      </c>
      <c r="T92" s="352" t="str">
        <f t="shared" si="68"/>
        <v/>
      </c>
      <c r="U92" s="348" t="str">
        <f t="shared" ref="U92:U105" si="72">IF($N92=FALSE,"",Q92-Q$91)</f>
        <v/>
      </c>
      <c r="V92" s="348" t="str">
        <f t="shared" si="69"/>
        <v/>
      </c>
      <c r="W92" s="348" t="str">
        <f t="shared" si="70"/>
        <v/>
      </c>
      <c r="X92" s="353" t="str">
        <f t="shared" si="71"/>
        <v/>
      </c>
    </row>
    <row r="93" spans="1:24" s="190" customFormat="1" ht="15" customHeight="1">
      <c r="B93" s="198" t="b">
        <f>IF(Pressure_4_R2!U6="",FALSE,TRUE)</f>
        <v>0</v>
      </c>
      <c r="C93" s="199">
        <v>3</v>
      </c>
      <c r="D93" s="200" t="str">
        <f>IF($B93=FALSE,"",표준압력!G121)</f>
        <v/>
      </c>
      <c r="E93" s="200" t="str">
        <f>IF($B93=FALSE,"",표준압력!Q121)</f>
        <v/>
      </c>
      <c r="F93" s="200" t="str">
        <f>IF($B93=FALSE,"",Pressure_4_R2!U6)</f>
        <v/>
      </c>
      <c r="G93" s="201" t="str">
        <f>IF($B93=FALSE,"",Pressure_4_R2!V6)</f>
        <v/>
      </c>
      <c r="H93" s="201" t="str">
        <f>IF($B93=FALSE,"",Pressure_4_R2!W6)</f>
        <v/>
      </c>
      <c r="I93" s="207" t="b">
        <f t="shared" si="60"/>
        <v>0</v>
      </c>
      <c r="J93" s="202" t="str">
        <f t="shared" si="61"/>
        <v/>
      </c>
      <c r="K93" s="203" t="str">
        <f t="shared" si="62"/>
        <v/>
      </c>
      <c r="L93" s="203" t="str">
        <f t="shared" si="63"/>
        <v/>
      </c>
      <c r="M93" s="193"/>
      <c r="N93" s="204" t="b">
        <f t="shared" si="64"/>
        <v>0</v>
      </c>
      <c r="O93" s="346" t="s">
        <v>379</v>
      </c>
      <c r="P93" s="350">
        <v>3</v>
      </c>
      <c r="Q93" s="348" t="str">
        <f t="shared" ca="1" si="65"/>
        <v/>
      </c>
      <c r="R93" s="348" t="str">
        <f t="shared" ca="1" si="66"/>
        <v/>
      </c>
      <c r="S93" s="348" t="str">
        <f t="shared" ca="1" si="67"/>
        <v/>
      </c>
      <c r="T93" s="352" t="str">
        <f t="shared" si="68"/>
        <v/>
      </c>
      <c r="U93" s="348" t="str">
        <f t="shared" si="72"/>
        <v/>
      </c>
      <c r="V93" s="348" t="str">
        <f t="shared" si="69"/>
        <v/>
      </c>
      <c r="W93" s="348" t="str">
        <f t="shared" si="70"/>
        <v/>
      </c>
      <c r="X93" s="353" t="str">
        <f t="shared" si="71"/>
        <v/>
      </c>
    </row>
    <row r="94" spans="1:24" s="190" customFormat="1" ht="15" customHeight="1">
      <c r="B94" s="198" t="b">
        <f>IF(Pressure_4_R2!U7="",FALSE,TRUE)</f>
        <v>0</v>
      </c>
      <c r="C94" s="199">
        <v>4</v>
      </c>
      <c r="D94" s="200" t="str">
        <f>IF($B94=FALSE,"",표준압력!G122)</f>
        <v/>
      </c>
      <c r="E94" s="200" t="str">
        <f>IF($B94=FALSE,"",표준압력!Q122)</f>
        <v/>
      </c>
      <c r="F94" s="200" t="str">
        <f>IF($B94=FALSE,"",Pressure_4_R2!U7)</f>
        <v/>
      </c>
      <c r="G94" s="201" t="str">
        <f>IF($B94=FALSE,"",Pressure_4_R2!V7)</f>
        <v/>
      </c>
      <c r="H94" s="201" t="str">
        <f>IF($B94=FALSE,"",Pressure_4_R2!W7)</f>
        <v/>
      </c>
      <c r="I94" s="207" t="b">
        <f t="shared" si="60"/>
        <v>0</v>
      </c>
      <c r="J94" s="202" t="str">
        <f t="shared" si="61"/>
        <v/>
      </c>
      <c r="K94" s="203" t="str">
        <f t="shared" si="62"/>
        <v/>
      </c>
      <c r="L94" s="203" t="str">
        <f t="shared" si="63"/>
        <v/>
      </c>
      <c r="M94" s="193"/>
      <c r="N94" s="204" t="b">
        <f t="shared" si="64"/>
        <v>0</v>
      </c>
      <c r="O94" s="346" t="s">
        <v>379</v>
      </c>
      <c r="P94" s="350">
        <v>4</v>
      </c>
      <c r="Q94" s="348" t="str">
        <f t="shared" ca="1" si="65"/>
        <v/>
      </c>
      <c r="R94" s="348" t="str">
        <f t="shared" ca="1" si="66"/>
        <v/>
      </c>
      <c r="S94" s="348" t="str">
        <f t="shared" ca="1" si="67"/>
        <v/>
      </c>
      <c r="T94" s="352" t="str">
        <f t="shared" si="68"/>
        <v/>
      </c>
      <c r="U94" s="348" t="str">
        <f t="shared" si="72"/>
        <v/>
      </c>
      <c r="V94" s="348" t="str">
        <f t="shared" si="69"/>
        <v/>
      </c>
      <c r="W94" s="348" t="str">
        <f t="shared" si="70"/>
        <v/>
      </c>
      <c r="X94" s="353" t="str">
        <f t="shared" si="71"/>
        <v/>
      </c>
    </row>
    <row r="95" spans="1:24" s="190" customFormat="1" ht="15" customHeight="1">
      <c r="B95" s="198" t="b">
        <f>IF(Pressure_4_R2!U8="",FALSE,TRUE)</f>
        <v>0</v>
      </c>
      <c r="C95" s="199">
        <v>5</v>
      </c>
      <c r="D95" s="200" t="str">
        <f>IF($B95=FALSE,"",표준압력!G123)</f>
        <v/>
      </c>
      <c r="E95" s="200" t="str">
        <f>IF($B95=FALSE,"",표준압력!Q123)</f>
        <v/>
      </c>
      <c r="F95" s="200" t="str">
        <f>IF($B95=FALSE,"",Pressure_4_R2!U8)</f>
        <v/>
      </c>
      <c r="G95" s="201" t="str">
        <f>IF($B95=FALSE,"",Pressure_4_R2!V8)</f>
        <v/>
      </c>
      <c r="H95" s="201" t="str">
        <f>IF($B95=FALSE,"",Pressure_4_R2!W8)</f>
        <v/>
      </c>
      <c r="I95" s="207" t="b">
        <f t="shared" si="60"/>
        <v>0</v>
      </c>
      <c r="J95" s="202" t="str">
        <f t="shared" si="61"/>
        <v/>
      </c>
      <c r="K95" s="203" t="str">
        <f t="shared" si="62"/>
        <v/>
      </c>
      <c r="L95" s="203" t="str">
        <f t="shared" si="63"/>
        <v/>
      </c>
      <c r="M95" s="193"/>
      <c r="N95" s="204" t="b">
        <f t="shared" si="64"/>
        <v>0</v>
      </c>
      <c r="O95" s="346" t="s">
        <v>379</v>
      </c>
      <c r="P95" s="350">
        <v>5</v>
      </c>
      <c r="Q95" s="348" t="str">
        <f t="shared" ca="1" si="65"/>
        <v/>
      </c>
      <c r="R95" s="348" t="str">
        <f t="shared" ca="1" si="66"/>
        <v/>
      </c>
      <c r="S95" s="348" t="str">
        <f t="shared" ca="1" si="67"/>
        <v/>
      </c>
      <c r="T95" s="352" t="str">
        <f t="shared" si="68"/>
        <v/>
      </c>
      <c r="U95" s="348" t="str">
        <f t="shared" si="72"/>
        <v/>
      </c>
      <c r="V95" s="348" t="str">
        <f t="shared" si="69"/>
        <v/>
      </c>
      <c r="W95" s="348" t="str">
        <f t="shared" si="70"/>
        <v/>
      </c>
      <c r="X95" s="353" t="str">
        <f t="shared" si="71"/>
        <v/>
      </c>
    </row>
    <row r="96" spans="1:24" s="190" customFormat="1" ht="15" customHeight="1">
      <c r="B96" s="198" t="b">
        <f>IF(Pressure_4_R2!U9="",FALSE,TRUE)</f>
        <v>0</v>
      </c>
      <c r="C96" s="199">
        <v>6</v>
      </c>
      <c r="D96" s="200" t="str">
        <f>IF($B96=FALSE,"",표준압력!G124)</f>
        <v/>
      </c>
      <c r="E96" s="200" t="str">
        <f>IF($B96=FALSE,"",표준압력!Q124)</f>
        <v/>
      </c>
      <c r="F96" s="200" t="str">
        <f>IF($B96=FALSE,"",Pressure_4_R2!U9)</f>
        <v/>
      </c>
      <c r="G96" s="201" t="str">
        <f>IF($B96=FALSE,"",Pressure_4_R2!V9)</f>
        <v/>
      </c>
      <c r="H96" s="201" t="str">
        <f>IF($B96=FALSE,"",Pressure_4_R2!W9)</f>
        <v/>
      </c>
      <c r="I96" s="207" t="b">
        <f t="shared" si="60"/>
        <v>0</v>
      </c>
      <c r="J96" s="202" t="str">
        <f t="shared" si="61"/>
        <v/>
      </c>
      <c r="K96" s="203" t="str">
        <f t="shared" si="62"/>
        <v/>
      </c>
      <c r="L96" s="203" t="str">
        <f t="shared" si="63"/>
        <v/>
      </c>
      <c r="M96" s="193"/>
      <c r="N96" s="204" t="b">
        <f t="shared" si="64"/>
        <v>0</v>
      </c>
      <c r="O96" s="346" t="s">
        <v>379</v>
      </c>
      <c r="P96" s="350">
        <v>6</v>
      </c>
      <c r="Q96" s="348" t="str">
        <f t="shared" ca="1" si="65"/>
        <v/>
      </c>
      <c r="R96" s="348" t="str">
        <f t="shared" ca="1" si="66"/>
        <v/>
      </c>
      <c r="S96" s="348" t="str">
        <f t="shared" ca="1" si="67"/>
        <v/>
      </c>
      <c r="T96" s="352" t="str">
        <f t="shared" si="68"/>
        <v/>
      </c>
      <c r="U96" s="348" t="str">
        <f t="shared" si="72"/>
        <v/>
      </c>
      <c r="V96" s="348" t="str">
        <f t="shared" si="69"/>
        <v/>
      </c>
      <c r="W96" s="348" t="str">
        <f t="shared" si="70"/>
        <v/>
      </c>
      <c r="X96" s="353" t="str">
        <f t="shared" si="71"/>
        <v/>
      </c>
    </row>
    <row r="97" spans="2:24" s="190" customFormat="1" ht="15" customHeight="1">
      <c r="B97" s="198" t="b">
        <f>IF(Pressure_4_R2!U10="",FALSE,TRUE)</f>
        <v>0</v>
      </c>
      <c r="C97" s="199">
        <v>7</v>
      </c>
      <c r="D97" s="200" t="str">
        <f>IF($B97=FALSE,"",표준압력!G125)</f>
        <v/>
      </c>
      <c r="E97" s="200" t="str">
        <f>IF($B97=FALSE,"",표준압력!Q125)</f>
        <v/>
      </c>
      <c r="F97" s="200" t="str">
        <f>IF($B97=FALSE,"",Pressure_4_R2!U10)</f>
        <v/>
      </c>
      <c r="G97" s="201" t="str">
        <f>IF($B97=FALSE,"",Pressure_4_R2!V10)</f>
        <v/>
      </c>
      <c r="H97" s="201" t="str">
        <f>IF($B97=FALSE,"",Pressure_4_R2!W10)</f>
        <v/>
      </c>
      <c r="I97" s="207" t="b">
        <f t="shared" si="60"/>
        <v>0</v>
      </c>
      <c r="J97" s="202" t="str">
        <f t="shared" si="61"/>
        <v/>
      </c>
      <c r="K97" s="203" t="str">
        <f t="shared" si="62"/>
        <v/>
      </c>
      <c r="L97" s="203" t="str">
        <f t="shared" si="63"/>
        <v/>
      </c>
      <c r="M97" s="193"/>
      <c r="N97" s="204" t="b">
        <f t="shared" si="64"/>
        <v>0</v>
      </c>
      <c r="O97" s="346" t="s">
        <v>379</v>
      </c>
      <c r="P97" s="350">
        <v>7</v>
      </c>
      <c r="Q97" s="348" t="str">
        <f t="shared" ca="1" si="65"/>
        <v/>
      </c>
      <c r="R97" s="348" t="str">
        <f t="shared" ca="1" si="66"/>
        <v/>
      </c>
      <c r="S97" s="348" t="str">
        <f t="shared" ca="1" si="67"/>
        <v/>
      </c>
      <c r="T97" s="352" t="str">
        <f t="shared" si="68"/>
        <v/>
      </c>
      <c r="U97" s="348" t="str">
        <f t="shared" si="72"/>
        <v/>
      </c>
      <c r="V97" s="348" t="str">
        <f t="shared" si="69"/>
        <v/>
      </c>
      <c r="W97" s="348" t="str">
        <f t="shared" si="70"/>
        <v/>
      </c>
      <c r="X97" s="353" t="str">
        <f t="shared" si="71"/>
        <v/>
      </c>
    </row>
    <row r="98" spans="2:24" s="190" customFormat="1" ht="15" customHeight="1">
      <c r="B98" s="198" t="b">
        <f>IF(Pressure_4_R2!U11="",FALSE,TRUE)</f>
        <v>0</v>
      </c>
      <c r="C98" s="199">
        <v>8</v>
      </c>
      <c r="D98" s="200" t="str">
        <f>IF($B98=FALSE,"",표준압력!G126)</f>
        <v/>
      </c>
      <c r="E98" s="200" t="str">
        <f>IF($B98=FALSE,"",표준압력!Q126)</f>
        <v/>
      </c>
      <c r="F98" s="200" t="str">
        <f>IF($B98=FALSE,"",Pressure_4_R2!U11)</f>
        <v/>
      </c>
      <c r="G98" s="201" t="str">
        <f>IF($B98=FALSE,"",Pressure_4_R2!V11)</f>
        <v/>
      </c>
      <c r="H98" s="201" t="str">
        <f>IF($B98=FALSE,"",Pressure_4_R2!W11)</f>
        <v/>
      </c>
      <c r="I98" s="207" t="b">
        <f t="shared" si="60"/>
        <v>0</v>
      </c>
      <c r="J98" s="202" t="str">
        <f t="shared" si="61"/>
        <v/>
      </c>
      <c r="K98" s="203" t="str">
        <f t="shared" si="62"/>
        <v/>
      </c>
      <c r="L98" s="203" t="str">
        <f t="shared" si="63"/>
        <v/>
      </c>
      <c r="M98" s="193"/>
      <c r="N98" s="204" t="b">
        <f t="shared" si="64"/>
        <v>0</v>
      </c>
      <c r="O98" s="346" t="s">
        <v>379</v>
      </c>
      <c r="P98" s="350">
        <v>8</v>
      </c>
      <c r="Q98" s="348" t="str">
        <f t="shared" ca="1" si="65"/>
        <v/>
      </c>
      <c r="R98" s="348" t="str">
        <f t="shared" ca="1" si="66"/>
        <v/>
      </c>
      <c r="S98" s="348" t="str">
        <f t="shared" ca="1" si="67"/>
        <v/>
      </c>
      <c r="T98" s="352" t="str">
        <f t="shared" si="68"/>
        <v/>
      </c>
      <c r="U98" s="348" t="str">
        <f t="shared" si="72"/>
        <v/>
      </c>
      <c r="V98" s="348" t="str">
        <f t="shared" si="69"/>
        <v/>
      </c>
      <c r="W98" s="348" t="str">
        <f t="shared" si="70"/>
        <v/>
      </c>
      <c r="X98" s="353" t="str">
        <f t="shared" si="71"/>
        <v/>
      </c>
    </row>
    <row r="99" spans="2:24" s="190" customFormat="1" ht="15" customHeight="1">
      <c r="B99" s="198" t="b">
        <f>IF(Pressure_4_R2!U12="",FALSE,TRUE)</f>
        <v>0</v>
      </c>
      <c r="C99" s="199">
        <v>9</v>
      </c>
      <c r="D99" s="200" t="str">
        <f>IF($B99=FALSE,"",표준압력!G127)</f>
        <v/>
      </c>
      <c r="E99" s="200" t="str">
        <f>IF($B99=FALSE,"",표준압력!Q127)</f>
        <v/>
      </c>
      <c r="F99" s="200" t="str">
        <f>IF($B99=FALSE,"",Pressure_4_R2!U12)</f>
        <v/>
      </c>
      <c r="G99" s="201" t="str">
        <f>IF($B99=FALSE,"",Pressure_4_R2!V12)</f>
        <v/>
      </c>
      <c r="H99" s="201" t="str">
        <f>IF($B99=FALSE,"",Pressure_4_R2!W12)</f>
        <v/>
      </c>
      <c r="I99" s="207" t="b">
        <f t="shared" si="60"/>
        <v>0</v>
      </c>
      <c r="J99" s="202" t="str">
        <f t="shared" si="61"/>
        <v/>
      </c>
      <c r="K99" s="203" t="str">
        <f t="shared" si="62"/>
        <v/>
      </c>
      <c r="L99" s="203" t="str">
        <f t="shared" si="63"/>
        <v/>
      </c>
      <c r="M99" s="193"/>
      <c r="N99" s="204" t="b">
        <f t="shared" si="64"/>
        <v>0</v>
      </c>
      <c r="O99" s="346" t="s">
        <v>379</v>
      </c>
      <c r="P99" s="350">
        <v>9</v>
      </c>
      <c r="Q99" s="348" t="str">
        <f t="shared" ca="1" si="65"/>
        <v/>
      </c>
      <c r="R99" s="348" t="str">
        <f t="shared" ca="1" si="66"/>
        <v/>
      </c>
      <c r="S99" s="348" t="str">
        <f t="shared" ca="1" si="67"/>
        <v/>
      </c>
      <c r="T99" s="352" t="str">
        <f t="shared" si="68"/>
        <v/>
      </c>
      <c r="U99" s="348" t="str">
        <f t="shared" si="72"/>
        <v/>
      </c>
      <c r="V99" s="348" t="str">
        <f t="shared" si="69"/>
        <v/>
      </c>
      <c r="W99" s="348" t="str">
        <f t="shared" si="70"/>
        <v/>
      </c>
      <c r="X99" s="353" t="str">
        <f t="shared" si="71"/>
        <v/>
      </c>
    </row>
    <row r="100" spans="2:24" s="190" customFormat="1" ht="15" customHeight="1">
      <c r="B100" s="198" t="b">
        <f>IF(Pressure_4_R2!U13="",FALSE,TRUE)</f>
        <v>0</v>
      </c>
      <c r="C100" s="199">
        <v>10</v>
      </c>
      <c r="D100" s="200" t="str">
        <f>IF($B100=FALSE,"",표준압력!G128)</f>
        <v/>
      </c>
      <c r="E100" s="200" t="str">
        <f>IF($B100=FALSE,"",표준압력!Q128)</f>
        <v/>
      </c>
      <c r="F100" s="200" t="str">
        <f>IF($B100=FALSE,"",Pressure_4_R2!U13)</f>
        <v/>
      </c>
      <c r="G100" s="201" t="str">
        <f>IF($B100=FALSE,"",Pressure_4_R2!V13)</f>
        <v/>
      </c>
      <c r="H100" s="201" t="str">
        <f>IF($B100=FALSE,"",Pressure_4_R2!W13)</f>
        <v/>
      </c>
      <c r="I100" s="207" t="b">
        <f t="shared" si="60"/>
        <v>0</v>
      </c>
      <c r="J100" s="202" t="str">
        <f t="shared" si="61"/>
        <v/>
      </c>
      <c r="K100" s="203" t="str">
        <f t="shared" si="62"/>
        <v/>
      </c>
      <c r="L100" s="203" t="str">
        <f t="shared" si="63"/>
        <v/>
      </c>
      <c r="M100" s="193"/>
      <c r="N100" s="204" t="b">
        <f t="shared" si="64"/>
        <v>0</v>
      </c>
      <c r="O100" s="346" t="s">
        <v>379</v>
      </c>
      <c r="P100" s="350">
        <v>10</v>
      </c>
      <c r="Q100" s="348" t="str">
        <f t="shared" ca="1" si="65"/>
        <v/>
      </c>
      <c r="R100" s="348" t="str">
        <f t="shared" ca="1" si="66"/>
        <v/>
      </c>
      <c r="S100" s="348" t="str">
        <f t="shared" ca="1" si="67"/>
        <v/>
      </c>
      <c r="T100" s="352" t="str">
        <f t="shared" si="68"/>
        <v/>
      </c>
      <c r="U100" s="348" t="str">
        <f t="shared" si="72"/>
        <v/>
      </c>
      <c r="V100" s="348" t="str">
        <f t="shared" si="69"/>
        <v/>
      </c>
      <c r="W100" s="348" t="str">
        <f t="shared" si="70"/>
        <v/>
      </c>
      <c r="X100" s="353" t="str">
        <f t="shared" si="71"/>
        <v/>
      </c>
    </row>
    <row r="101" spans="2:24" s="190" customFormat="1" ht="15" customHeight="1">
      <c r="B101" s="198" t="b">
        <f>IF(Pressure_4_R2!U14="",FALSE,TRUE)</f>
        <v>0</v>
      </c>
      <c r="C101" s="199">
        <v>11</v>
      </c>
      <c r="D101" s="200" t="str">
        <f>IF($B101=FALSE,"",표준압력!G129)</f>
        <v/>
      </c>
      <c r="E101" s="200" t="str">
        <f>IF($B101=FALSE,"",표준압력!Q129)</f>
        <v/>
      </c>
      <c r="F101" s="200" t="str">
        <f>IF($B101=FALSE,"",Pressure_4_R2!U14)</f>
        <v/>
      </c>
      <c r="G101" s="201" t="str">
        <f>IF($B101=FALSE,"",Pressure_4_R2!V14)</f>
        <v/>
      </c>
      <c r="H101" s="201" t="str">
        <f>IF($B101=FALSE,"",Pressure_4_R2!W14)</f>
        <v/>
      </c>
      <c r="I101" s="207" t="b">
        <f t="shared" si="60"/>
        <v>0</v>
      </c>
      <c r="J101" s="202" t="str">
        <f t="shared" si="61"/>
        <v/>
      </c>
      <c r="K101" s="203" t="str">
        <f t="shared" si="62"/>
        <v/>
      </c>
      <c r="L101" s="203" t="str">
        <f t="shared" si="63"/>
        <v/>
      </c>
      <c r="M101" s="193"/>
      <c r="N101" s="204" t="b">
        <f t="shared" si="64"/>
        <v>0</v>
      </c>
      <c r="O101" s="346" t="s">
        <v>379</v>
      </c>
      <c r="P101" s="350">
        <v>11</v>
      </c>
      <c r="Q101" s="348" t="str">
        <f t="shared" ca="1" si="65"/>
        <v/>
      </c>
      <c r="R101" s="348" t="str">
        <f t="shared" ca="1" si="66"/>
        <v/>
      </c>
      <c r="S101" s="348" t="str">
        <f t="shared" ca="1" si="67"/>
        <v/>
      </c>
      <c r="T101" s="352" t="str">
        <f t="shared" si="68"/>
        <v/>
      </c>
      <c r="U101" s="348" t="str">
        <f t="shared" si="72"/>
        <v/>
      </c>
      <c r="V101" s="348" t="str">
        <f t="shared" si="69"/>
        <v/>
      </c>
      <c r="W101" s="348" t="str">
        <f t="shared" si="70"/>
        <v/>
      </c>
      <c r="X101" s="353" t="str">
        <f t="shared" si="71"/>
        <v/>
      </c>
    </row>
    <row r="102" spans="2:24" s="190" customFormat="1" ht="15" customHeight="1">
      <c r="B102" s="198" t="b">
        <f>IF(Pressure_4_R2!U15="",FALSE,TRUE)</f>
        <v>0</v>
      </c>
      <c r="C102" s="199">
        <v>12</v>
      </c>
      <c r="D102" s="200" t="str">
        <f>IF($B102=FALSE,"",표준압력!G130)</f>
        <v/>
      </c>
      <c r="E102" s="200" t="str">
        <f>IF($B102=FALSE,"",표준압력!Q130)</f>
        <v/>
      </c>
      <c r="F102" s="200" t="str">
        <f>IF($B102=FALSE,"",Pressure_4_R2!U15)</f>
        <v/>
      </c>
      <c r="G102" s="201" t="str">
        <f>IF($B102=FALSE,"",Pressure_4_R2!V15)</f>
        <v/>
      </c>
      <c r="H102" s="201" t="str">
        <f>IF($B102=FALSE,"",Pressure_4_R2!W15)</f>
        <v/>
      </c>
      <c r="I102" s="207" t="b">
        <f t="shared" si="60"/>
        <v>0</v>
      </c>
      <c r="J102" s="202" t="str">
        <f t="shared" si="61"/>
        <v/>
      </c>
      <c r="K102" s="203" t="str">
        <f t="shared" si="62"/>
        <v/>
      </c>
      <c r="L102" s="203" t="str">
        <f t="shared" si="63"/>
        <v/>
      </c>
      <c r="M102" s="193"/>
      <c r="N102" s="204" t="b">
        <f t="shared" si="64"/>
        <v>0</v>
      </c>
      <c r="O102" s="346" t="s">
        <v>379</v>
      </c>
      <c r="P102" s="350">
        <v>12</v>
      </c>
      <c r="Q102" s="348" t="str">
        <f t="shared" ca="1" si="65"/>
        <v/>
      </c>
      <c r="R102" s="348" t="str">
        <f t="shared" ca="1" si="66"/>
        <v/>
      </c>
      <c r="S102" s="348" t="str">
        <f t="shared" ca="1" si="67"/>
        <v/>
      </c>
      <c r="T102" s="352" t="str">
        <f t="shared" si="68"/>
        <v/>
      </c>
      <c r="U102" s="348" t="str">
        <f t="shared" si="72"/>
        <v/>
      </c>
      <c r="V102" s="348" t="str">
        <f t="shared" si="69"/>
        <v/>
      </c>
      <c r="W102" s="348" t="str">
        <f t="shared" si="70"/>
        <v/>
      </c>
      <c r="X102" s="353" t="str">
        <f t="shared" si="71"/>
        <v/>
      </c>
    </row>
    <row r="103" spans="2:24" s="190" customFormat="1" ht="15" customHeight="1">
      <c r="B103" s="198" t="b">
        <f>IF(Pressure_4_R2!U16="",FALSE,TRUE)</f>
        <v>0</v>
      </c>
      <c r="C103" s="199">
        <v>13</v>
      </c>
      <c r="D103" s="200" t="str">
        <f>IF($B103=FALSE,"",표준압력!G131)</f>
        <v/>
      </c>
      <c r="E103" s="200" t="str">
        <f>IF($B103=FALSE,"",표준압력!Q131)</f>
        <v/>
      </c>
      <c r="F103" s="200" t="str">
        <f>IF($B103=FALSE,"",Pressure_4_R2!U16)</f>
        <v/>
      </c>
      <c r="G103" s="201" t="str">
        <f>IF($B103=FALSE,"",Pressure_4_R2!V16)</f>
        <v/>
      </c>
      <c r="H103" s="201" t="str">
        <f>IF($B103=FALSE,"",Pressure_4_R2!W16)</f>
        <v/>
      </c>
      <c r="I103" s="207" t="b">
        <f t="shared" si="60"/>
        <v>0</v>
      </c>
      <c r="J103" s="202" t="str">
        <f t="shared" si="61"/>
        <v/>
      </c>
      <c r="K103" s="203" t="str">
        <f t="shared" si="62"/>
        <v/>
      </c>
      <c r="L103" s="203" t="str">
        <f t="shared" si="63"/>
        <v/>
      </c>
      <c r="M103" s="193"/>
      <c r="N103" s="204" t="b">
        <f t="shared" si="64"/>
        <v>0</v>
      </c>
      <c r="O103" s="346" t="s">
        <v>379</v>
      </c>
      <c r="P103" s="350">
        <v>13</v>
      </c>
      <c r="Q103" s="348" t="str">
        <f t="shared" ca="1" si="65"/>
        <v/>
      </c>
      <c r="R103" s="348" t="str">
        <f t="shared" ca="1" si="66"/>
        <v/>
      </c>
      <c r="S103" s="348" t="str">
        <f t="shared" ca="1" si="67"/>
        <v/>
      </c>
      <c r="T103" s="352" t="str">
        <f t="shared" si="68"/>
        <v/>
      </c>
      <c r="U103" s="348" t="str">
        <f t="shared" si="72"/>
        <v/>
      </c>
      <c r="V103" s="348" t="str">
        <f t="shared" si="69"/>
        <v/>
      </c>
      <c r="W103" s="348" t="str">
        <f t="shared" si="70"/>
        <v/>
      </c>
      <c r="X103" s="353" t="str">
        <f t="shared" si="71"/>
        <v/>
      </c>
    </row>
    <row r="104" spans="2:24" s="190" customFormat="1" ht="15" customHeight="1">
      <c r="B104" s="198" t="b">
        <f>IF(Pressure_4_R2!U17="",FALSE,TRUE)</f>
        <v>0</v>
      </c>
      <c r="C104" s="199">
        <v>14</v>
      </c>
      <c r="D104" s="200" t="str">
        <f>IF($B104=FALSE,"",표준압력!G132)</f>
        <v/>
      </c>
      <c r="E104" s="200" t="str">
        <f>IF($B104=FALSE,"",표준압력!Q132)</f>
        <v/>
      </c>
      <c r="F104" s="200" t="str">
        <f>IF($B104=FALSE,"",Pressure_4_R2!U17)</f>
        <v/>
      </c>
      <c r="G104" s="201" t="str">
        <f>IF($B104=FALSE,"",Pressure_4_R2!V17)</f>
        <v/>
      </c>
      <c r="H104" s="201" t="str">
        <f>IF($B104=FALSE,"",Pressure_4_R2!W17)</f>
        <v/>
      </c>
      <c r="I104" s="207" t="b">
        <f t="shared" si="60"/>
        <v>0</v>
      </c>
      <c r="J104" s="202" t="str">
        <f t="shared" si="61"/>
        <v/>
      </c>
      <c r="K104" s="203" t="str">
        <f t="shared" si="62"/>
        <v/>
      </c>
      <c r="L104" s="203" t="str">
        <f t="shared" si="63"/>
        <v/>
      </c>
      <c r="M104" s="193"/>
      <c r="N104" s="204" t="b">
        <f t="shared" si="64"/>
        <v>0</v>
      </c>
      <c r="O104" s="346" t="s">
        <v>379</v>
      </c>
      <c r="P104" s="350">
        <v>14</v>
      </c>
      <c r="Q104" s="348" t="str">
        <f t="shared" ca="1" si="65"/>
        <v/>
      </c>
      <c r="R104" s="348" t="str">
        <f t="shared" ca="1" si="66"/>
        <v/>
      </c>
      <c r="S104" s="348" t="str">
        <f t="shared" ca="1" si="67"/>
        <v/>
      </c>
      <c r="T104" s="352" t="str">
        <f t="shared" si="68"/>
        <v/>
      </c>
      <c r="U104" s="348" t="str">
        <f t="shared" si="72"/>
        <v/>
      </c>
      <c r="V104" s="348" t="str">
        <f t="shared" si="69"/>
        <v/>
      </c>
      <c r="W104" s="348" t="str">
        <f t="shared" si="70"/>
        <v/>
      </c>
      <c r="X104" s="353" t="str">
        <f t="shared" si="71"/>
        <v/>
      </c>
    </row>
    <row r="105" spans="2:24" s="190" customFormat="1" ht="15" customHeight="1">
      <c r="B105" s="198" t="b">
        <f>IF(Pressure_4_R2!U18="",FALSE,TRUE)</f>
        <v>0</v>
      </c>
      <c r="C105" s="199">
        <v>15</v>
      </c>
      <c r="D105" s="200" t="str">
        <f>IF($B105=FALSE,"",표준압력!G133)</f>
        <v/>
      </c>
      <c r="E105" s="200" t="str">
        <f>IF($B105=FALSE,"",표준압력!Q133)</f>
        <v/>
      </c>
      <c r="F105" s="200" t="str">
        <f>IF($B105=FALSE,"",Pressure_4_R2!U18)</f>
        <v/>
      </c>
      <c r="G105" s="201" t="str">
        <f>IF($B105=FALSE,"",Pressure_4_R2!V18)</f>
        <v/>
      </c>
      <c r="H105" s="201" t="str">
        <f>IF($B105=FALSE,"",Pressure_4_R2!W18)</f>
        <v/>
      </c>
      <c r="I105" s="207" t="b">
        <f t="shared" si="60"/>
        <v>0</v>
      </c>
      <c r="J105" s="202" t="str">
        <f t="shared" si="61"/>
        <v/>
      </c>
      <c r="K105" s="203" t="str">
        <f t="shared" si="62"/>
        <v/>
      </c>
      <c r="L105" s="203" t="str">
        <f t="shared" si="63"/>
        <v/>
      </c>
      <c r="M105" s="193"/>
      <c r="N105" s="204" t="b">
        <f t="shared" si="64"/>
        <v>0</v>
      </c>
      <c r="O105" s="346" t="s">
        <v>379</v>
      </c>
      <c r="P105" s="350">
        <v>15</v>
      </c>
      <c r="Q105" s="348" t="str">
        <f t="shared" ca="1" si="65"/>
        <v/>
      </c>
      <c r="R105" s="348" t="str">
        <f t="shared" ca="1" si="66"/>
        <v/>
      </c>
      <c r="S105" s="348" t="str">
        <f t="shared" ca="1" si="67"/>
        <v/>
      </c>
      <c r="T105" s="352" t="str">
        <f t="shared" si="68"/>
        <v/>
      </c>
      <c r="U105" s="348" t="str">
        <f t="shared" si="72"/>
        <v/>
      </c>
      <c r="V105" s="348" t="str">
        <f t="shared" si="69"/>
        <v/>
      </c>
      <c r="W105" s="348" t="str">
        <f t="shared" si="70"/>
        <v/>
      </c>
      <c r="X105" s="353" t="str">
        <f t="shared" si="71"/>
        <v/>
      </c>
    </row>
    <row r="106" spans="2:24" s="190" customFormat="1" ht="15" customHeight="1">
      <c r="B106" s="198" t="b">
        <f>IF(Pressure_4_R2!U19="",FALSE,TRUE)</f>
        <v>0</v>
      </c>
      <c r="C106" s="199">
        <v>16</v>
      </c>
      <c r="D106" s="200" t="str">
        <f>IF($B106=FALSE,"",표준압력!G134)</f>
        <v/>
      </c>
      <c r="E106" s="200" t="str">
        <f>IF($B106=FALSE,"",표준압력!Q134)</f>
        <v/>
      </c>
      <c r="F106" s="200" t="str">
        <f>IF($B106=FALSE,"",Pressure_4_R2!U19)</f>
        <v/>
      </c>
      <c r="G106" s="201" t="str">
        <f>IF($B106=FALSE,"",Pressure_4_R2!V19)</f>
        <v/>
      </c>
      <c r="H106" s="201" t="str">
        <f>IF($B106=FALSE,"",Pressure_4_R2!W19)</f>
        <v/>
      </c>
      <c r="I106" s="207" t="b">
        <f t="shared" si="60"/>
        <v>0</v>
      </c>
      <c r="J106" s="202" t="str">
        <f t="shared" si="61"/>
        <v/>
      </c>
      <c r="K106" s="203" t="str">
        <f t="shared" si="62"/>
        <v/>
      </c>
      <c r="L106" s="203" t="str">
        <f t="shared" si="63"/>
        <v/>
      </c>
      <c r="M106" s="193"/>
      <c r="N106" s="204" t="b">
        <f t="shared" si="64"/>
        <v>0</v>
      </c>
      <c r="O106" s="347" t="s">
        <v>360</v>
      </c>
      <c r="P106" s="351">
        <v>1</v>
      </c>
      <c r="Q106" s="348" t="str">
        <f ca="1">IF($N106=FALSE,"",IF($O106="가압",J106,OFFSET(J$90,$B$85*2-($P106-1),0)))</f>
        <v/>
      </c>
      <c r="R106" s="348" t="str">
        <f t="shared" ca="1" si="66"/>
        <v/>
      </c>
      <c r="S106" s="348" t="str">
        <f t="shared" ca="1" si="67"/>
        <v/>
      </c>
      <c r="T106" s="352" t="str">
        <f t="shared" si="68"/>
        <v/>
      </c>
      <c r="U106" s="349" t="str">
        <f>IF($N106=FALSE,"",Q106-Q$106)</f>
        <v/>
      </c>
      <c r="V106" s="349" t="str">
        <f t="shared" ref="V106:V120" si="73">IF($N106=FALSE,"",R106-R$106)</f>
        <v/>
      </c>
      <c r="W106" s="349" t="str">
        <f t="shared" ref="W106:W120" si="74">IF($N106=FALSE,"",S106-S$106)</f>
        <v/>
      </c>
      <c r="X106" s="353" t="str">
        <f t="shared" si="71"/>
        <v/>
      </c>
    </row>
    <row r="107" spans="2:24" s="190" customFormat="1" ht="15" customHeight="1">
      <c r="B107" s="198" t="b">
        <f>IF(Pressure_4_R2!U20="",FALSE,TRUE)</f>
        <v>0</v>
      </c>
      <c r="C107" s="199">
        <v>17</v>
      </c>
      <c r="D107" s="200" t="str">
        <f>IF($B107=FALSE,"",표준압력!G135)</f>
        <v/>
      </c>
      <c r="E107" s="200" t="str">
        <f>IF($B107=FALSE,"",표준압력!Q135)</f>
        <v/>
      </c>
      <c r="F107" s="200" t="str">
        <f>IF($B107=FALSE,"",Pressure_4_R2!U20)</f>
        <v/>
      </c>
      <c r="G107" s="201" t="str">
        <f>IF($B107=FALSE,"",Pressure_4_R2!V20)</f>
        <v/>
      </c>
      <c r="H107" s="201" t="str">
        <f>IF($B107=FALSE,"",Pressure_4_R2!W20)</f>
        <v/>
      </c>
      <c r="I107" s="207" t="b">
        <f t="shared" si="60"/>
        <v>0</v>
      </c>
      <c r="J107" s="202" t="str">
        <f t="shared" si="61"/>
        <v/>
      </c>
      <c r="K107" s="203" t="str">
        <f t="shared" si="62"/>
        <v/>
      </c>
      <c r="L107" s="203" t="str">
        <f t="shared" si="63"/>
        <v/>
      </c>
      <c r="M107" s="193"/>
      <c r="N107" s="204" t="b">
        <f t="shared" si="64"/>
        <v>0</v>
      </c>
      <c r="O107" s="347" t="s">
        <v>360</v>
      </c>
      <c r="P107" s="351">
        <v>2</v>
      </c>
      <c r="Q107" s="348" t="str">
        <f t="shared" ref="Q107:Q120" ca="1" si="75">IF($N107=FALSE,"",IF($O107="가압",J107,OFFSET(J$90,$B$85*2-($P107-1),0)))</f>
        <v/>
      </c>
      <c r="R107" s="348" t="str">
        <f t="shared" ca="1" si="66"/>
        <v/>
      </c>
      <c r="S107" s="348" t="str">
        <f t="shared" ca="1" si="67"/>
        <v/>
      </c>
      <c r="T107" s="352" t="str">
        <f t="shared" si="68"/>
        <v/>
      </c>
      <c r="U107" s="349" t="str">
        <f t="shared" ref="U107:U120" si="76">IF($N107=FALSE,"",Q107-Q$106)</f>
        <v/>
      </c>
      <c r="V107" s="349" t="str">
        <f t="shared" si="73"/>
        <v/>
      </c>
      <c r="W107" s="349" t="str">
        <f t="shared" si="74"/>
        <v/>
      </c>
      <c r="X107" s="353" t="str">
        <f t="shared" si="71"/>
        <v/>
      </c>
    </row>
    <row r="108" spans="2:24" s="190" customFormat="1" ht="15" customHeight="1">
      <c r="B108" s="198" t="b">
        <f>IF(Pressure_4_R2!U21="",FALSE,TRUE)</f>
        <v>0</v>
      </c>
      <c r="C108" s="199">
        <v>18</v>
      </c>
      <c r="D108" s="200" t="str">
        <f>IF($B108=FALSE,"",표준압력!G136)</f>
        <v/>
      </c>
      <c r="E108" s="200" t="str">
        <f>IF($B108=FALSE,"",표준압력!Q136)</f>
        <v/>
      </c>
      <c r="F108" s="200" t="str">
        <f>IF($B108=FALSE,"",Pressure_4_R2!U21)</f>
        <v/>
      </c>
      <c r="G108" s="201" t="str">
        <f>IF($B108=FALSE,"",Pressure_4_R2!V21)</f>
        <v/>
      </c>
      <c r="H108" s="201" t="str">
        <f>IF($B108=FALSE,"",Pressure_4_R2!W21)</f>
        <v/>
      </c>
      <c r="I108" s="207" t="b">
        <f t="shared" si="60"/>
        <v>0</v>
      </c>
      <c r="J108" s="202" t="str">
        <f t="shared" si="61"/>
        <v/>
      </c>
      <c r="K108" s="203" t="str">
        <f t="shared" si="62"/>
        <v/>
      </c>
      <c r="L108" s="203" t="str">
        <f t="shared" si="63"/>
        <v/>
      </c>
      <c r="M108" s="193"/>
      <c r="N108" s="204" t="b">
        <f t="shared" si="64"/>
        <v>0</v>
      </c>
      <c r="O108" s="347" t="s">
        <v>360</v>
      </c>
      <c r="P108" s="351">
        <v>3</v>
      </c>
      <c r="Q108" s="348" t="str">
        <f t="shared" ca="1" si="75"/>
        <v/>
      </c>
      <c r="R108" s="348" t="str">
        <f t="shared" ca="1" si="66"/>
        <v/>
      </c>
      <c r="S108" s="348" t="str">
        <f t="shared" ca="1" si="67"/>
        <v/>
      </c>
      <c r="T108" s="352" t="str">
        <f t="shared" si="68"/>
        <v/>
      </c>
      <c r="U108" s="349" t="str">
        <f t="shared" si="76"/>
        <v/>
      </c>
      <c r="V108" s="349" t="str">
        <f t="shared" si="73"/>
        <v/>
      </c>
      <c r="W108" s="349" t="str">
        <f t="shared" si="74"/>
        <v/>
      </c>
      <c r="X108" s="353" t="str">
        <f t="shared" si="71"/>
        <v/>
      </c>
    </row>
    <row r="109" spans="2:24" s="190" customFormat="1" ht="15" customHeight="1">
      <c r="B109" s="198" t="b">
        <f>IF(Pressure_4_R2!U22="",FALSE,TRUE)</f>
        <v>0</v>
      </c>
      <c r="C109" s="199">
        <v>19</v>
      </c>
      <c r="D109" s="200" t="str">
        <f>IF($B109=FALSE,"",표준압력!G137)</f>
        <v/>
      </c>
      <c r="E109" s="200" t="str">
        <f>IF($B109=FALSE,"",표준압력!Q137)</f>
        <v/>
      </c>
      <c r="F109" s="200" t="str">
        <f>IF($B109=FALSE,"",Pressure_4_R2!U22)</f>
        <v/>
      </c>
      <c r="G109" s="201" t="str">
        <f>IF($B109=FALSE,"",Pressure_4_R2!V22)</f>
        <v/>
      </c>
      <c r="H109" s="201" t="str">
        <f>IF($B109=FALSE,"",Pressure_4_R2!W22)</f>
        <v/>
      </c>
      <c r="I109" s="207" t="b">
        <f t="shared" si="60"/>
        <v>0</v>
      </c>
      <c r="J109" s="202" t="str">
        <f t="shared" si="61"/>
        <v/>
      </c>
      <c r="K109" s="203" t="str">
        <f t="shared" si="62"/>
        <v/>
      </c>
      <c r="L109" s="203" t="str">
        <f t="shared" si="63"/>
        <v/>
      </c>
      <c r="M109" s="193"/>
      <c r="N109" s="204" t="b">
        <f t="shared" si="64"/>
        <v>0</v>
      </c>
      <c r="O109" s="347" t="s">
        <v>360</v>
      </c>
      <c r="P109" s="351">
        <v>4</v>
      </c>
      <c r="Q109" s="348" t="str">
        <f t="shared" ca="1" si="75"/>
        <v/>
      </c>
      <c r="R109" s="348" t="str">
        <f t="shared" ca="1" si="66"/>
        <v/>
      </c>
      <c r="S109" s="348" t="str">
        <f t="shared" ca="1" si="67"/>
        <v/>
      </c>
      <c r="T109" s="352" t="str">
        <f t="shared" si="68"/>
        <v/>
      </c>
      <c r="U109" s="349" t="str">
        <f t="shared" si="76"/>
        <v/>
      </c>
      <c r="V109" s="349" t="str">
        <f t="shared" si="73"/>
        <v/>
      </c>
      <c r="W109" s="349" t="str">
        <f t="shared" si="74"/>
        <v/>
      </c>
      <c r="X109" s="353" t="str">
        <f t="shared" si="71"/>
        <v/>
      </c>
    </row>
    <row r="110" spans="2:24" s="190" customFormat="1" ht="15" customHeight="1">
      <c r="B110" s="198" t="b">
        <f>IF(Pressure_4_R2!U23="",FALSE,TRUE)</f>
        <v>0</v>
      </c>
      <c r="C110" s="199">
        <v>20</v>
      </c>
      <c r="D110" s="200" t="str">
        <f>IF($B110=FALSE,"",표준압력!G138)</f>
        <v/>
      </c>
      <c r="E110" s="200" t="str">
        <f>IF($B110=FALSE,"",표준압력!Q138)</f>
        <v/>
      </c>
      <c r="F110" s="200" t="str">
        <f>IF($B110=FALSE,"",Pressure_4_R2!U23)</f>
        <v/>
      </c>
      <c r="G110" s="201" t="str">
        <f>IF($B110=FALSE,"",Pressure_4_R2!V23)</f>
        <v/>
      </c>
      <c r="H110" s="201" t="str">
        <f>IF($B110=FALSE,"",Pressure_4_R2!W23)</f>
        <v/>
      </c>
      <c r="I110" s="207" t="b">
        <f t="shared" si="60"/>
        <v>0</v>
      </c>
      <c r="J110" s="202" t="str">
        <f t="shared" si="61"/>
        <v/>
      </c>
      <c r="K110" s="203" t="str">
        <f t="shared" si="62"/>
        <v/>
      </c>
      <c r="L110" s="203" t="str">
        <f t="shared" si="63"/>
        <v/>
      </c>
      <c r="M110" s="193"/>
      <c r="N110" s="204" t="b">
        <f t="shared" si="64"/>
        <v>0</v>
      </c>
      <c r="O110" s="347" t="s">
        <v>360</v>
      </c>
      <c r="P110" s="351">
        <v>5</v>
      </c>
      <c r="Q110" s="348" t="str">
        <f t="shared" ca="1" si="75"/>
        <v/>
      </c>
      <c r="R110" s="348" t="str">
        <f t="shared" ca="1" si="66"/>
        <v/>
      </c>
      <c r="S110" s="348" t="str">
        <f t="shared" ca="1" si="67"/>
        <v/>
      </c>
      <c r="T110" s="352" t="str">
        <f t="shared" si="68"/>
        <v/>
      </c>
      <c r="U110" s="349" t="str">
        <f t="shared" si="76"/>
        <v/>
      </c>
      <c r="V110" s="349" t="str">
        <f t="shared" si="73"/>
        <v/>
      </c>
      <c r="W110" s="349" t="str">
        <f t="shared" si="74"/>
        <v/>
      </c>
      <c r="X110" s="353" t="str">
        <f t="shared" si="71"/>
        <v/>
      </c>
    </row>
    <row r="111" spans="2:24" s="190" customFormat="1" ht="15" customHeight="1">
      <c r="B111" s="198" t="b">
        <f>IF(Pressure_4_R2!U24="",FALSE,TRUE)</f>
        <v>0</v>
      </c>
      <c r="C111" s="199">
        <v>21</v>
      </c>
      <c r="D111" s="200" t="str">
        <f>IF($B111=FALSE,"",표준압력!G139)</f>
        <v/>
      </c>
      <c r="E111" s="200" t="str">
        <f>IF($B111=FALSE,"",표준압력!Q139)</f>
        <v/>
      </c>
      <c r="F111" s="200" t="str">
        <f>IF($B111=FALSE,"",Pressure_4_R2!U24)</f>
        <v/>
      </c>
      <c r="G111" s="201" t="str">
        <f>IF($B111=FALSE,"",Pressure_4_R2!V24)</f>
        <v/>
      </c>
      <c r="H111" s="201" t="str">
        <f>IF($B111=FALSE,"",Pressure_4_R2!W24)</f>
        <v/>
      </c>
      <c r="I111" s="207" t="b">
        <f t="shared" si="60"/>
        <v>0</v>
      </c>
      <c r="J111" s="202" t="str">
        <f t="shared" si="61"/>
        <v/>
      </c>
      <c r="K111" s="203" t="str">
        <f t="shared" si="62"/>
        <v/>
      </c>
      <c r="L111" s="203" t="str">
        <f t="shared" si="63"/>
        <v/>
      </c>
      <c r="M111" s="193"/>
      <c r="N111" s="204" t="b">
        <f t="shared" si="64"/>
        <v>0</v>
      </c>
      <c r="O111" s="347" t="s">
        <v>360</v>
      </c>
      <c r="P111" s="351">
        <v>6</v>
      </c>
      <c r="Q111" s="348" t="str">
        <f t="shared" ca="1" si="75"/>
        <v/>
      </c>
      <c r="R111" s="348" t="str">
        <f t="shared" ca="1" si="66"/>
        <v/>
      </c>
      <c r="S111" s="348" t="str">
        <f t="shared" ca="1" si="67"/>
        <v/>
      </c>
      <c r="T111" s="352" t="str">
        <f t="shared" si="68"/>
        <v/>
      </c>
      <c r="U111" s="349" t="str">
        <f t="shared" si="76"/>
        <v/>
      </c>
      <c r="V111" s="349" t="str">
        <f t="shared" si="73"/>
        <v/>
      </c>
      <c r="W111" s="349" t="str">
        <f t="shared" si="74"/>
        <v/>
      </c>
      <c r="X111" s="353" t="str">
        <f t="shared" si="71"/>
        <v/>
      </c>
    </row>
    <row r="112" spans="2:24" s="190" customFormat="1" ht="15" customHeight="1">
      <c r="B112" s="198" t="b">
        <f>IF(Pressure_4_R2!U25="",FALSE,TRUE)</f>
        <v>0</v>
      </c>
      <c r="C112" s="199">
        <v>22</v>
      </c>
      <c r="D112" s="200" t="str">
        <f>IF($B112=FALSE,"",표준압력!G140)</f>
        <v/>
      </c>
      <c r="E112" s="200" t="str">
        <f>IF($B112=FALSE,"",표준압력!Q140)</f>
        <v/>
      </c>
      <c r="F112" s="200" t="str">
        <f>IF($B112=FALSE,"",Pressure_4_R2!U25)</f>
        <v/>
      </c>
      <c r="G112" s="201" t="str">
        <f>IF($B112=FALSE,"",Pressure_4_R2!V25)</f>
        <v/>
      </c>
      <c r="H112" s="201" t="str">
        <f>IF($B112=FALSE,"",Pressure_4_R2!W25)</f>
        <v/>
      </c>
      <c r="I112" s="207" t="b">
        <f t="shared" si="60"/>
        <v>0</v>
      </c>
      <c r="J112" s="202" t="str">
        <f t="shared" si="61"/>
        <v/>
      </c>
      <c r="K112" s="203" t="str">
        <f t="shared" si="62"/>
        <v/>
      </c>
      <c r="L112" s="203" t="str">
        <f t="shared" si="63"/>
        <v/>
      </c>
      <c r="M112" s="193"/>
      <c r="N112" s="204" t="b">
        <f t="shared" si="64"/>
        <v>0</v>
      </c>
      <c r="O112" s="347" t="s">
        <v>360</v>
      </c>
      <c r="P112" s="351">
        <v>7</v>
      </c>
      <c r="Q112" s="348" t="str">
        <f t="shared" ca="1" si="75"/>
        <v/>
      </c>
      <c r="R112" s="348" t="str">
        <f t="shared" ca="1" si="66"/>
        <v/>
      </c>
      <c r="S112" s="348" t="str">
        <f t="shared" ca="1" si="67"/>
        <v/>
      </c>
      <c r="T112" s="352" t="str">
        <f t="shared" si="68"/>
        <v/>
      </c>
      <c r="U112" s="349" t="str">
        <f t="shared" si="76"/>
        <v/>
      </c>
      <c r="V112" s="349" t="str">
        <f t="shared" si="73"/>
        <v/>
      </c>
      <c r="W112" s="349" t="str">
        <f t="shared" si="74"/>
        <v/>
      </c>
      <c r="X112" s="353" t="str">
        <f t="shared" si="71"/>
        <v/>
      </c>
    </row>
    <row r="113" spans="2:24" s="190" customFormat="1" ht="15" customHeight="1">
      <c r="B113" s="198" t="b">
        <f>IF(Pressure_4_R2!U26="",FALSE,TRUE)</f>
        <v>0</v>
      </c>
      <c r="C113" s="199">
        <v>23</v>
      </c>
      <c r="D113" s="200" t="str">
        <f>IF($B113=FALSE,"",표준압력!G141)</f>
        <v/>
      </c>
      <c r="E113" s="200" t="str">
        <f>IF($B113=FALSE,"",표준압력!Q141)</f>
        <v/>
      </c>
      <c r="F113" s="200" t="str">
        <f>IF($B113=FALSE,"",Pressure_4_R2!U26)</f>
        <v/>
      </c>
      <c r="G113" s="201" t="str">
        <f>IF($B113=FALSE,"",Pressure_4_R2!V26)</f>
        <v/>
      </c>
      <c r="H113" s="201" t="str">
        <f>IF($B113=FALSE,"",Pressure_4_R2!W26)</f>
        <v/>
      </c>
      <c r="I113" s="207" t="b">
        <f t="shared" si="60"/>
        <v>0</v>
      </c>
      <c r="J113" s="202" t="str">
        <f t="shared" si="61"/>
        <v/>
      </c>
      <c r="K113" s="203" t="str">
        <f t="shared" si="62"/>
        <v/>
      </c>
      <c r="L113" s="203" t="str">
        <f t="shared" si="63"/>
        <v/>
      </c>
      <c r="M113" s="193"/>
      <c r="N113" s="204" t="b">
        <f t="shared" si="64"/>
        <v>0</v>
      </c>
      <c r="O113" s="347" t="s">
        <v>360</v>
      </c>
      <c r="P113" s="351">
        <v>8</v>
      </c>
      <c r="Q113" s="348" t="str">
        <f t="shared" ca="1" si="75"/>
        <v/>
      </c>
      <c r="R113" s="348" t="str">
        <f t="shared" ca="1" si="66"/>
        <v/>
      </c>
      <c r="S113" s="348" t="str">
        <f t="shared" ca="1" si="67"/>
        <v/>
      </c>
      <c r="T113" s="352" t="str">
        <f t="shared" si="68"/>
        <v/>
      </c>
      <c r="U113" s="349" t="str">
        <f t="shared" si="76"/>
        <v/>
      </c>
      <c r="V113" s="349" t="str">
        <f t="shared" si="73"/>
        <v/>
      </c>
      <c r="W113" s="349" t="str">
        <f t="shared" si="74"/>
        <v/>
      </c>
      <c r="X113" s="353" t="str">
        <f t="shared" si="71"/>
        <v/>
      </c>
    </row>
    <row r="114" spans="2:24" s="190" customFormat="1" ht="15" customHeight="1">
      <c r="B114" s="198" t="b">
        <f>IF(Pressure_4_R2!U27="",FALSE,TRUE)</f>
        <v>0</v>
      </c>
      <c r="C114" s="199">
        <v>24</v>
      </c>
      <c r="D114" s="200" t="str">
        <f>IF($B114=FALSE,"",표준압력!G142)</f>
        <v/>
      </c>
      <c r="E114" s="200" t="str">
        <f>IF($B114=FALSE,"",표준압력!Q142)</f>
        <v/>
      </c>
      <c r="F114" s="200" t="str">
        <f>IF($B114=FALSE,"",Pressure_4_R2!U27)</f>
        <v/>
      </c>
      <c r="G114" s="201" t="str">
        <f>IF($B114=FALSE,"",Pressure_4_R2!V27)</f>
        <v/>
      </c>
      <c r="H114" s="201" t="str">
        <f>IF($B114=FALSE,"",Pressure_4_R2!W27)</f>
        <v/>
      </c>
      <c r="I114" s="207" t="b">
        <f t="shared" si="60"/>
        <v>0</v>
      </c>
      <c r="J114" s="202" t="str">
        <f t="shared" si="61"/>
        <v/>
      </c>
      <c r="K114" s="203" t="str">
        <f t="shared" si="62"/>
        <v/>
      </c>
      <c r="L114" s="203" t="str">
        <f t="shared" si="63"/>
        <v/>
      </c>
      <c r="M114" s="193"/>
      <c r="N114" s="204" t="b">
        <f t="shared" si="64"/>
        <v>0</v>
      </c>
      <c r="O114" s="347" t="s">
        <v>360</v>
      </c>
      <c r="P114" s="351">
        <v>9</v>
      </c>
      <c r="Q114" s="348" t="str">
        <f t="shared" ca="1" si="75"/>
        <v/>
      </c>
      <c r="R114" s="348" t="str">
        <f t="shared" ca="1" si="66"/>
        <v/>
      </c>
      <c r="S114" s="348" t="str">
        <f t="shared" ca="1" si="67"/>
        <v/>
      </c>
      <c r="T114" s="352" t="str">
        <f t="shared" si="68"/>
        <v/>
      </c>
      <c r="U114" s="349" t="str">
        <f t="shared" si="76"/>
        <v/>
      </c>
      <c r="V114" s="349" t="str">
        <f t="shared" si="73"/>
        <v/>
      </c>
      <c r="W114" s="349" t="str">
        <f t="shared" si="74"/>
        <v/>
      </c>
      <c r="X114" s="353" t="str">
        <f t="shared" si="71"/>
        <v/>
      </c>
    </row>
    <row r="115" spans="2:24" s="190" customFormat="1" ht="15" customHeight="1">
      <c r="B115" s="198" t="b">
        <f>IF(Pressure_4_R2!U28="",FALSE,TRUE)</f>
        <v>0</v>
      </c>
      <c r="C115" s="199">
        <v>25</v>
      </c>
      <c r="D115" s="200" t="str">
        <f>IF($B115=FALSE,"",표준압력!G143)</f>
        <v/>
      </c>
      <c r="E115" s="200" t="str">
        <f>IF($B115=FALSE,"",표준압력!Q143)</f>
        <v/>
      </c>
      <c r="F115" s="200" t="str">
        <f>IF($B115=FALSE,"",Pressure_4_R2!U28)</f>
        <v/>
      </c>
      <c r="G115" s="201" t="str">
        <f>IF($B115=FALSE,"",Pressure_4_R2!V28)</f>
        <v/>
      </c>
      <c r="H115" s="201" t="str">
        <f>IF($B115=FALSE,"",Pressure_4_R2!W28)</f>
        <v/>
      </c>
      <c r="I115" s="207" t="b">
        <f t="shared" si="60"/>
        <v>0</v>
      </c>
      <c r="J115" s="202" t="str">
        <f t="shared" si="61"/>
        <v/>
      </c>
      <c r="K115" s="203" t="str">
        <f t="shared" si="62"/>
        <v/>
      </c>
      <c r="L115" s="203" t="str">
        <f t="shared" si="63"/>
        <v/>
      </c>
      <c r="M115" s="193"/>
      <c r="N115" s="204" t="b">
        <f t="shared" si="64"/>
        <v>0</v>
      </c>
      <c r="O115" s="347" t="s">
        <v>360</v>
      </c>
      <c r="P115" s="351">
        <v>10</v>
      </c>
      <c r="Q115" s="348" t="str">
        <f t="shared" ca="1" si="75"/>
        <v/>
      </c>
      <c r="R115" s="348" t="str">
        <f t="shared" ca="1" si="66"/>
        <v/>
      </c>
      <c r="S115" s="348" t="str">
        <f t="shared" ca="1" si="67"/>
        <v/>
      </c>
      <c r="T115" s="352" t="str">
        <f t="shared" si="68"/>
        <v/>
      </c>
      <c r="U115" s="349" t="str">
        <f t="shared" si="76"/>
        <v/>
      </c>
      <c r="V115" s="349" t="str">
        <f t="shared" si="73"/>
        <v/>
      </c>
      <c r="W115" s="349" t="str">
        <f t="shared" si="74"/>
        <v/>
      </c>
      <c r="X115" s="353" t="str">
        <f t="shared" si="71"/>
        <v/>
      </c>
    </row>
    <row r="116" spans="2:24" s="190" customFormat="1" ht="15" customHeight="1">
      <c r="B116" s="198" t="b">
        <f>IF(Pressure_4_R2!U29="",FALSE,TRUE)</f>
        <v>0</v>
      </c>
      <c r="C116" s="199">
        <v>26</v>
      </c>
      <c r="D116" s="200" t="str">
        <f>IF($B116=FALSE,"",표준압력!G144)</f>
        <v/>
      </c>
      <c r="E116" s="200" t="str">
        <f>IF($B116=FALSE,"",표준압력!Q144)</f>
        <v/>
      </c>
      <c r="F116" s="200" t="str">
        <f>IF($B116=FALSE,"",Pressure_4_R2!U29)</f>
        <v/>
      </c>
      <c r="G116" s="201" t="str">
        <f>IF($B116=FALSE,"",Pressure_4_R2!V29)</f>
        <v/>
      </c>
      <c r="H116" s="201" t="str">
        <f>IF($B116=FALSE,"",Pressure_4_R2!W29)</f>
        <v/>
      </c>
      <c r="I116" s="207" t="b">
        <f t="shared" si="60"/>
        <v>0</v>
      </c>
      <c r="J116" s="202" t="str">
        <f t="shared" si="61"/>
        <v/>
      </c>
      <c r="K116" s="203" t="str">
        <f t="shared" si="62"/>
        <v/>
      </c>
      <c r="L116" s="203" t="str">
        <f t="shared" si="63"/>
        <v/>
      </c>
      <c r="M116" s="193"/>
      <c r="N116" s="204" t="b">
        <f t="shared" si="64"/>
        <v>0</v>
      </c>
      <c r="O116" s="347" t="s">
        <v>360</v>
      </c>
      <c r="P116" s="351">
        <v>11</v>
      </c>
      <c r="Q116" s="348" t="str">
        <f t="shared" ca="1" si="75"/>
        <v/>
      </c>
      <c r="R116" s="348" t="str">
        <f t="shared" ca="1" si="66"/>
        <v/>
      </c>
      <c r="S116" s="348" t="str">
        <f t="shared" ca="1" si="67"/>
        <v/>
      </c>
      <c r="T116" s="352" t="str">
        <f t="shared" si="68"/>
        <v/>
      </c>
      <c r="U116" s="349" t="str">
        <f t="shared" si="76"/>
        <v/>
      </c>
      <c r="V116" s="349" t="str">
        <f t="shared" si="73"/>
        <v/>
      </c>
      <c r="W116" s="349" t="str">
        <f t="shared" si="74"/>
        <v/>
      </c>
      <c r="X116" s="353" t="str">
        <f t="shared" si="71"/>
        <v/>
      </c>
    </row>
    <row r="117" spans="2:24" s="190" customFormat="1" ht="15" customHeight="1">
      <c r="B117" s="198" t="b">
        <f>IF(Pressure_4_R2!U30="",FALSE,TRUE)</f>
        <v>0</v>
      </c>
      <c r="C117" s="199">
        <v>27</v>
      </c>
      <c r="D117" s="200" t="str">
        <f>IF($B117=FALSE,"",표준압력!G145)</f>
        <v/>
      </c>
      <c r="E117" s="200" t="str">
        <f>IF($B117=FALSE,"",표준압력!Q145)</f>
        <v/>
      </c>
      <c r="F117" s="200" t="str">
        <f>IF($B117=FALSE,"",Pressure_4_R2!U30)</f>
        <v/>
      </c>
      <c r="G117" s="201" t="str">
        <f>IF($B117=FALSE,"",Pressure_4_R2!V30)</f>
        <v/>
      </c>
      <c r="H117" s="201" t="str">
        <f>IF($B117=FALSE,"",Pressure_4_R2!W30)</f>
        <v/>
      </c>
      <c r="I117" s="207" t="b">
        <f t="shared" si="60"/>
        <v>0</v>
      </c>
      <c r="J117" s="202" t="str">
        <f t="shared" si="61"/>
        <v/>
      </c>
      <c r="K117" s="203" t="str">
        <f t="shared" si="62"/>
        <v/>
      </c>
      <c r="L117" s="203" t="str">
        <f t="shared" si="63"/>
        <v/>
      </c>
      <c r="M117" s="193"/>
      <c r="N117" s="204" t="b">
        <f t="shared" si="64"/>
        <v>0</v>
      </c>
      <c r="O117" s="347" t="s">
        <v>360</v>
      </c>
      <c r="P117" s="351">
        <v>12</v>
      </c>
      <c r="Q117" s="348" t="str">
        <f t="shared" ca="1" si="75"/>
        <v/>
      </c>
      <c r="R117" s="348" t="str">
        <f t="shared" ca="1" si="66"/>
        <v/>
      </c>
      <c r="S117" s="348" t="str">
        <f t="shared" ca="1" si="67"/>
        <v/>
      </c>
      <c r="T117" s="352" t="str">
        <f t="shared" si="68"/>
        <v/>
      </c>
      <c r="U117" s="349" t="str">
        <f t="shared" si="76"/>
        <v/>
      </c>
      <c r="V117" s="349" t="str">
        <f t="shared" si="73"/>
        <v/>
      </c>
      <c r="W117" s="349" t="str">
        <f t="shared" si="74"/>
        <v/>
      </c>
      <c r="X117" s="353" t="str">
        <f t="shared" si="71"/>
        <v/>
      </c>
    </row>
    <row r="118" spans="2:24" s="190" customFormat="1" ht="15" customHeight="1">
      <c r="B118" s="198" t="b">
        <f>IF(Pressure_4_R2!U31="",FALSE,TRUE)</f>
        <v>0</v>
      </c>
      <c r="C118" s="199">
        <v>28</v>
      </c>
      <c r="D118" s="200" t="str">
        <f>IF($B118=FALSE,"",표준압력!G146)</f>
        <v/>
      </c>
      <c r="E118" s="200" t="str">
        <f>IF($B118=FALSE,"",표준압력!Q146)</f>
        <v/>
      </c>
      <c r="F118" s="200" t="str">
        <f>IF($B118=FALSE,"",Pressure_4_R2!U31)</f>
        <v/>
      </c>
      <c r="G118" s="201" t="str">
        <f>IF($B118=FALSE,"",Pressure_4_R2!V31)</f>
        <v/>
      </c>
      <c r="H118" s="201" t="str">
        <f>IF($B118=FALSE,"",Pressure_4_R2!W31)</f>
        <v/>
      </c>
      <c r="I118" s="207" t="b">
        <f t="shared" si="60"/>
        <v>0</v>
      </c>
      <c r="J118" s="202" t="str">
        <f t="shared" si="61"/>
        <v/>
      </c>
      <c r="K118" s="203" t="str">
        <f t="shared" si="62"/>
        <v/>
      </c>
      <c r="L118" s="203" t="str">
        <f t="shared" si="63"/>
        <v/>
      </c>
      <c r="M118" s="193"/>
      <c r="N118" s="204" t="b">
        <f t="shared" si="64"/>
        <v>0</v>
      </c>
      <c r="O118" s="347" t="s">
        <v>360</v>
      </c>
      <c r="P118" s="351">
        <v>13</v>
      </c>
      <c r="Q118" s="348" t="str">
        <f t="shared" ca="1" si="75"/>
        <v/>
      </c>
      <c r="R118" s="348" t="str">
        <f t="shared" ca="1" si="66"/>
        <v/>
      </c>
      <c r="S118" s="348" t="str">
        <f t="shared" ca="1" si="67"/>
        <v/>
      </c>
      <c r="T118" s="352" t="str">
        <f t="shared" si="68"/>
        <v/>
      </c>
      <c r="U118" s="349" t="str">
        <f t="shared" si="76"/>
        <v/>
      </c>
      <c r="V118" s="349" t="str">
        <f t="shared" si="73"/>
        <v/>
      </c>
      <c r="W118" s="349" t="str">
        <f t="shared" si="74"/>
        <v/>
      </c>
      <c r="X118" s="353" t="str">
        <f t="shared" si="71"/>
        <v/>
      </c>
    </row>
    <row r="119" spans="2:24" s="190" customFormat="1" ht="15" customHeight="1">
      <c r="B119" s="198" t="b">
        <f>IF(Pressure_4_R2!U32="",FALSE,TRUE)</f>
        <v>0</v>
      </c>
      <c r="C119" s="199">
        <v>29</v>
      </c>
      <c r="D119" s="200" t="str">
        <f>IF($B119=FALSE,"",표준압력!G147)</f>
        <v/>
      </c>
      <c r="E119" s="200" t="str">
        <f>IF($B119=FALSE,"",표준압력!Q147)</f>
        <v/>
      </c>
      <c r="F119" s="200" t="str">
        <f>IF($B119=FALSE,"",Pressure_4_R2!U32)</f>
        <v/>
      </c>
      <c r="G119" s="201" t="str">
        <f>IF($B119=FALSE,"",Pressure_4_R2!V32)</f>
        <v/>
      </c>
      <c r="H119" s="201" t="str">
        <f>IF($B119=FALSE,"",Pressure_4_R2!W32)</f>
        <v/>
      </c>
      <c r="I119" s="207" t="b">
        <f t="shared" si="60"/>
        <v>0</v>
      </c>
      <c r="J119" s="202" t="str">
        <f t="shared" si="61"/>
        <v/>
      </c>
      <c r="K119" s="203" t="str">
        <f t="shared" si="62"/>
        <v/>
      </c>
      <c r="L119" s="203" t="str">
        <f t="shared" si="63"/>
        <v/>
      </c>
      <c r="M119" s="193"/>
      <c r="N119" s="204" t="b">
        <f t="shared" si="64"/>
        <v>0</v>
      </c>
      <c r="O119" s="347" t="s">
        <v>360</v>
      </c>
      <c r="P119" s="351">
        <v>14</v>
      </c>
      <c r="Q119" s="348" t="str">
        <f t="shared" ca="1" si="75"/>
        <v/>
      </c>
      <c r="R119" s="348" t="str">
        <f t="shared" ca="1" si="66"/>
        <v/>
      </c>
      <c r="S119" s="348" t="str">
        <f t="shared" ca="1" si="67"/>
        <v/>
      </c>
      <c r="T119" s="352" t="str">
        <f t="shared" si="68"/>
        <v/>
      </c>
      <c r="U119" s="349" t="str">
        <f t="shared" si="76"/>
        <v/>
      </c>
      <c r="V119" s="349" t="str">
        <f t="shared" si="73"/>
        <v/>
      </c>
      <c r="W119" s="349" t="str">
        <f t="shared" si="74"/>
        <v/>
      </c>
      <c r="X119" s="353" t="str">
        <f t="shared" si="71"/>
        <v/>
      </c>
    </row>
    <row r="120" spans="2:24" s="190" customFormat="1" ht="15" customHeight="1">
      <c r="B120" s="198" t="b">
        <f>IF(Pressure_4_R2!U33="",FALSE,TRUE)</f>
        <v>0</v>
      </c>
      <c r="C120" s="199">
        <v>30</v>
      </c>
      <c r="D120" s="200" t="str">
        <f>IF($B120=FALSE,"",표준압력!G148)</f>
        <v/>
      </c>
      <c r="E120" s="200" t="str">
        <f>IF($B120=FALSE,"",표준압력!Q148)</f>
        <v/>
      </c>
      <c r="F120" s="200" t="str">
        <f>IF($B120=FALSE,"",Pressure_4_R2!U33)</f>
        <v/>
      </c>
      <c r="G120" s="201" t="str">
        <f>IF($B120=FALSE,"",Pressure_4_R2!V33)</f>
        <v/>
      </c>
      <c r="H120" s="201" t="str">
        <f>IF($B120=FALSE,"",Pressure_4_R2!W33)</f>
        <v/>
      </c>
      <c r="I120" s="207" t="b">
        <f t="shared" si="60"/>
        <v>0</v>
      </c>
      <c r="J120" s="202" t="str">
        <f t="shared" si="61"/>
        <v/>
      </c>
      <c r="K120" s="203" t="str">
        <f t="shared" si="62"/>
        <v/>
      </c>
      <c r="L120" s="203" t="str">
        <f t="shared" si="63"/>
        <v/>
      </c>
      <c r="M120" s="193"/>
      <c r="N120" s="204" t="b">
        <f t="shared" si="64"/>
        <v>0</v>
      </c>
      <c r="O120" s="347" t="s">
        <v>360</v>
      </c>
      <c r="P120" s="351">
        <v>15</v>
      </c>
      <c r="Q120" s="348" t="str">
        <f t="shared" ca="1" si="75"/>
        <v/>
      </c>
      <c r="R120" s="348" t="str">
        <f t="shared" ca="1" si="66"/>
        <v/>
      </c>
      <c r="S120" s="348" t="str">
        <f t="shared" ca="1" si="67"/>
        <v/>
      </c>
      <c r="T120" s="352" t="str">
        <f t="shared" si="68"/>
        <v/>
      </c>
      <c r="U120" s="349" t="str">
        <f t="shared" si="76"/>
        <v/>
      </c>
      <c r="V120" s="349" t="str">
        <f t="shared" si="73"/>
        <v/>
      </c>
      <c r="W120" s="349" t="str">
        <f t="shared" si="74"/>
        <v/>
      </c>
      <c r="X120" s="353" t="str">
        <f t="shared" si="71"/>
        <v/>
      </c>
    </row>
    <row r="121" spans="2:24" ht="15" customHeight="1">
      <c r="B121" s="189"/>
      <c r="C121" s="189"/>
      <c r="D121" s="189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</row>
    <row r="122" spans="2:24" ht="15" customHeight="1">
      <c r="B122" s="195" t="s">
        <v>443</v>
      </c>
      <c r="C122" s="189"/>
      <c r="D122" s="189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U122" s="206"/>
    </row>
    <row r="123" spans="2:24" ht="15" customHeight="1">
      <c r="B123" s="705" t="s">
        <v>444</v>
      </c>
      <c r="C123" s="707" t="s">
        <v>415</v>
      </c>
      <c r="D123" s="707" t="s">
        <v>352</v>
      </c>
      <c r="E123" s="702" t="s">
        <v>445</v>
      </c>
      <c r="F123" s="702" t="s">
        <v>792</v>
      </c>
      <c r="G123" s="702" t="s">
        <v>48</v>
      </c>
      <c r="H123" s="683" t="s">
        <v>562</v>
      </c>
      <c r="I123" s="683"/>
      <c r="J123" s="683"/>
      <c r="K123" s="683"/>
      <c r="L123" s="702" t="s">
        <v>446</v>
      </c>
      <c r="M123" s="681" t="s">
        <v>564</v>
      </c>
      <c r="N123" s="689"/>
      <c r="O123" s="689"/>
      <c r="P123" s="689"/>
      <c r="Q123" s="682"/>
      <c r="R123" s="702" t="s">
        <v>447</v>
      </c>
      <c r="S123" s="719" t="s">
        <v>448</v>
      </c>
      <c r="T123" s="720"/>
      <c r="U123" s="720"/>
      <c r="V123" s="720"/>
      <c r="W123" s="721"/>
      <c r="X123" s="702" t="s">
        <v>449</v>
      </c>
    </row>
    <row r="124" spans="2:24" ht="15" customHeight="1">
      <c r="B124" s="706"/>
      <c r="C124" s="708"/>
      <c r="D124" s="708"/>
      <c r="E124" s="703"/>
      <c r="F124" s="703"/>
      <c r="G124" s="703"/>
      <c r="H124" s="313" t="s">
        <v>450</v>
      </c>
      <c r="I124" s="313" t="s">
        <v>417</v>
      </c>
      <c r="J124" s="313" t="s">
        <v>451</v>
      </c>
      <c r="K124" s="313" t="s">
        <v>452</v>
      </c>
      <c r="L124" s="703"/>
      <c r="M124" s="702" t="s">
        <v>453</v>
      </c>
      <c r="N124" s="702" t="s">
        <v>454</v>
      </c>
      <c r="O124" s="702" t="s">
        <v>452</v>
      </c>
      <c r="P124" s="702" t="s">
        <v>313</v>
      </c>
      <c r="Q124" s="702" t="s">
        <v>456</v>
      </c>
      <c r="R124" s="703"/>
      <c r="S124" s="705" t="s">
        <v>392</v>
      </c>
      <c r="T124" s="705" t="s">
        <v>457</v>
      </c>
      <c r="U124" s="705" t="s">
        <v>458</v>
      </c>
      <c r="V124" s="705" t="s">
        <v>566</v>
      </c>
      <c r="W124" s="705" t="s">
        <v>459</v>
      </c>
      <c r="X124" s="706"/>
    </row>
    <row r="125" spans="2:24" ht="15" customHeight="1">
      <c r="B125" s="706"/>
      <c r="C125" s="709"/>
      <c r="D125" s="709"/>
      <c r="E125" s="704"/>
      <c r="F125" s="704"/>
      <c r="G125" s="704"/>
      <c r="H125" s="313" t="s">
        <v>460</v>
      </c>
      <c r="I125" s="313" t="s">
        <v>461</v>
      </c>
      <c r="J125" s="313" t="s">
        <v>462</v>
      </c>
      <c r="K125" s="313" t="s">
        <v>463</v>
      </c>
      <c r="L125" s="704"/>
      <c r="M125" s="704"/>
      <c r="N125" s="704"/>
      <c r="O125" s="704"/>
      <c r="P125" s="704"/>
      <c r="Q125" s="704"/>
      <c r="R125" s="704"/>
      <c r="S125" s="713"/>
      <c r="T125" s="713"/>
      <c r="U125" s="713"/>
      <c r="V125" s="713"/>
      <c r="W125" s="713"/>
      <c r="X125" s="706"/>
    </row>
    <row r="126" spans="2:24" ht="15" customHeight="1">
      <c r="B126" s="706"/>
      <c r="C126" s="317">
        <f ca="1">D90</f>
        <v>0</v>
      </c>
      <c r="D126" s="317">
        <f ca="1">E90</f>
        <v>0</v>
      </c>
      <c r="E126" s="315">
        <f t="shared" ref="E126:S126" ca="1" si="77">D126</f>
        <v>0</v>
      </c>
      <c r="F126" s="386">
        <f ca="1">E126</f>
        <v>0</v>
      </c>
      <c r="G126" s="386">
        <f ca="1">F126</f>
        <v>0</v>
      </c>
      <c r="H126" s="315">
        <f t="shared" ca="1" si="77"/>
        <v>0</v>
      </c>
      <c r="I126" s="315">
        <f t="shared" ca="1" si="77"/>
        <v>0</v>
      </c>
      <c r="J126" s="315">
        <f t="shared" ca="1" si="77"/>
        <v>0</v>
      </c>
      <c r="K126" s="315">
        <f t="shared" ca="1" si="77"/>
        <v>0</v>
      </c>
      <c r="L126" s="315">
        <f t="shared" ca="1" si="77"/>
        <v>0</v>
      </c>
      <c r="M126" s="315">
        <f t="shared" ca="1" si="77"/>
        <v>0</v>
      </c>
      <c r="N126" s="315">
        <f t="shared" ca="1" si="77"/>
        <v>0</v>
      </c>
      <c r="O126" s="315">
        <f t="shared" ca="1" si="77"/>
        <v>0</v>
      </c>
      <c r="P126" s="315">
        <f t="shared" ca="1" si="77"/>
        <v>0</v>
      </c>
      <c r="Q126" s="315">
        <f t="shared" ca="1" si="77"/>
        <v>0</v>
      </c>
      <c r="R126" s="315">
        <f t="shared" ca="1" si="77"/>
        <v>0</v>
      </c>
      <c r="S126" s="315">
        <f t="shared" ca="1" si="77"/>
        <v>0</v>
      </c>
      <c r="T126" s="315">
        <f ca="1">W126</f>
        <v>0</v>
      </c>
      <c r="U126" s="315">
        <f ca="1">T126</f>
        <v>0</v>
      </c>
      <c r="V126" s="315"/>
      <c r="W126" s="315">
        <f ca="1">S126</f>
        <v>0</v>
      </c>
      <c r="X126" s="713"/>
    </row>
    <row r="127" spans="2:24" ht="15" customHeight="1">
      <c r="B127" s="207">
        <f t="shared" ref="B127:B141" si="78">C91</f>
        <v>1</v>
      </c>
      <c r="C127" s="207" t="str">
        <f t="shared" ref="C127:D141" si="79">IF($N91=FALSE,"",D91)</f>
        <v/>
      </c>
      <c r="D127" s="204" t="str">
        <f t="shared" si="79"/>
        <v/>
      </c>
      <c r="E127" s="204" t="str">
        <f>IF($N91=FALSE,"",표준압력!Z119)</f>
        <v/>
      </c>
      <c r="F127" s="204" t="str">
        <f>IF($N91=FALSE,"",표준압력!U152)</f>
        <v/>
      </c>
      <c r="G127" s="204" t="str">
        <f>IF($N91=FALSE,"",Pressure_4_R2!L4*L$85)</f>
        <v/>
      </c>
      <c r="H127" s="345" t="str">
        <f t="shared" ref="H127:H141" si="80">IF($N91=FALSE,"",ROUND(AVERAGE(T91,T106),M$146))</f>
        <v/>
      </c>
      <c r="I127" s="204" t="str">
        <f t="shared" ref="I127:I141" si="81">IF($N91=FALSE,"",ROUND(D127,M$146)-H127)</f>
        <v/>
      </c>
      <c r="J127" s="345" t="str">
        <f t="shared" ref="J127:J141" si="82">IF($N91=FALSE,"",((Q106-Q91)+(R106-R91)+(S106-S91))/3)</f>
        <v/>
      </c>
      <c r="K127" s="345" t="str">
        <f t="shared" ref="K127:K141" si="83">IF($N91=FALSE,"",MAX(X91,X106))</f>
        <v/>
      </c>
      <c r="L127" s="204" t="str">
        <f>IF($N91=FALSE,"",SQRT(SUMSQ(E127/2,F127)))</f>
        <v/>
      </c>
      <c r="M127" s="204" t="str">
        <f t="shared" ref="M127:M141" si="84">IF($N91=FALSE,"",G127/2/SQRT(3))</f>
        <v/>
      </c>
      <c r="N127" s="345" t="str">
        <f t="shared" ref="N127:N141" si="85">IF($N91=FALSE,"",MAX(ABS(Q$106-Q$91),ABS(R$106-R$91),ABS(S$106-S$91))/2/SQRT(3))</f>
        <v/>
      </c>
      <c r="O127" s="203" t="str">
        <f t="shared" ref="O127:O141" si="86">IF($N91=FALSE,"",IF(K127=0,MAX(K$127:K$141),K127)/2/SQRT(3))</f>
        <v/>
      </c>
      <c r="P127" s="204" t="str">
        <f t="shared" ref="P127:P141" si="87">IF($N91=FALSE,"",J127/2/SQRT(3))</f>
        <v/>
      </c>
      <c r="Q127" s="204" t="str">
        <f t="shared" ref="Q127:Q141" si="88">IF($N91=FALSE,"",SQRT(SUMSQ(M127:P127)))</f>
        <v/>
      </c>
      <c r="R127" s="204" t="str">
        <f t="shared" ref="R127:R141" si="89">IF($N91=FALSE,"",SQRT(SUMSQ(L127,Q127)))</f>
        <v/>
      </c>
      <c r="S127" s="204" t="str">
        <f t="shared" ref="S127:S141" si="90">IF($N91=FALSE,"",R127*2)</f>
        <v/>
      </c>
      <c r="T127" s="192" t="str">
        <f>IF($N91=FALSE,"",Pressure_4_R2!G4*C127)</f>
        <v/>
      </c>
      <c r="U127" s="192" t="str">
        <f t="shared" ref="U127:U141" si="91">IF($N91=FALSE,"",MAX(S127:T127))</f>
        <v/>
      </c>
      <c r="V127" s="192" t="str">
        <f t="shared" ref="V127:V141" si="92">IF($N91=FALSE,"",IF(((U127-ROUND(U127,M$146))/U127*100)&gt;=5,TRUE,FALSE))</f>
        <v/>
      </c>
      <c r="W127" s="192" t="str">
        <f t="shared" ref="W127:W141" si="93">IF($N91=FALSE,"",IF(ROUND(U127,M$146)=0,ROUNDUP(U127,M$146),IF(V127=TRUE,ROUNDUP(U127,M$146),ROUND(U127,M$146))))</f>
        <v/>
      </c>
      <c r="X127" s="215" t="str">
        <f t="shared" ref="X127:X141" si="94">IF($N91=FALSE,"",IF(S127=U127,0,1))</f>
        <v/>
      </c>
    </row>
    <row r="128" spans="2:24" ht="15" customHeight="1">
      <c r="B128" s="207">
        <f t="shared" si="78"/>
        <v>2</v>
      </c>
      <c r="C128" s="207" t="str">
        <f t="shared" si="79"/>
        <v/>
      </c>
      <c r="D128" s="204" t="str">
        <f t="shared" si="79"/>
        <v/>
      </c>
      <c r="E128" s="204" t="str">
        <f>IF($N92=FALSE,"",표준압력!Z120)</f>
        <v/>
      </c>
      <c r="F128" s="204" t="str">
        <f>IF($N92=FALSE,"",표준압력!U153)</f>
        <v/>
      </c>
      <c r="G128" s="204" t="str">
        <f>IF($N92=FALSE,"",Pressure_4_R2!L5*L$85)</f>
        <v/>
      </c>
      <c r="H128" s="345" t="str">
        <f t="shared" si="80"/>
        <v/>
      </c>
      <c r="I128" s="204" t="str">
        <f t="shared" si="81"/>
        <v/>
      </c>
      <c r="J128" s="345" t="str">
        <f t="shared" si="82"/>
        <v/>
      </c>
      <c r="K128" s="345" t="str">
        <f t="shared" si="83"/>
        <v/>
      </c>
      <c r="L128" s="204" t="str">
        <f t="shared" ref="L128:L141" si="95">IF($N92=FALSE,"",SQRT(SUMSQ(E128/2,F128)))</f>
        <v/>
      </c>
      <c r="M128" s="204" t="str">
        <f t="shared" si="84"/>
        <v/>
      </c>
      <c r="N128" s="345" t="str">
        <f t="shared" si="85"/>
        <v/>
      </c>
      <c r="O128" s="203" t="str">
        <f t="shared" si="86"/>
        <v/>
      </c>
      <c r="P128" s="204" t="str">
        <f t="shared" si="87"/>
        <v/>
      </c>
      <c r="Q128" s="204" t="str">
        <f t="shared" si="88"/>
        <v/>
      </c>
      <c r="R128" s="204" t="str">
        <f t="shared" si="89"/>
        <v/>
      </c>
      <c r="S128" s="204" t="str">
        <f t="shared" si="90"/>
        <v/>
      </c>
      <c r="T128" s="192" t="str">
        <f>IF($N92=FALSE,"",Pressure_4_R2!G5*C128)</f>
        <v/>
      </c>
      <c r="U128" s="192" t="str">
        <f t="shared" si="91"/>
        <v/>
      </c>
      <c r="V128" s="192" t="str">
        <f t="shared" si="92"/>
        <v/>
      </c>
      <c r="W128" s="192" t="str">
        <f t="shared" si="93"/>
        <v/>
      </c>
      <c r="X128" s="215" t="str">
        <f t="shared" si="94"/>
        <v/>
      </c>
    </row>
    <row r="129" spans="2:24" ht="15" customHeight="1">
      <c r="B129" s="207">
        <f t="shared" si="78"/>
        <v>3</v>
      </c>
      <c r="C129" s="207" t="str">
        <f t="shared" si="79"/>
        <v/>
      </c>
      <c r="D129" s="204" t="str">
        <f t="shared" si="79"/>
        <v/>
      </c>
      <c r="E129" s="204" t="str">
        <f>IF($N93=FALSE,"",표준압력!Z121)</f>
        <v/>
      </c>
      <c r="F129" s="204" t="str">
        <f>IF($N93=FALSE,"",표준압력!U154)</f>
        <v/>
      </c>
      <c r="G129" s="204" t="str">
        <f>IF($N93=FALSE,"",Pressure_4_R2!L6*L$85)</f>
        <v/>
      </c>
      <c r="H129" s="345" t="str">
        <f t="shared" si="80"/>
        <v/>
      </c>
      <c r="I129" s="204" t="str">
        <f t="shared" si="81"/>
        <v/>
      </c>
      <c r="J129" s="345" t="str">
        <f t="shared" si="82"/>
        <v/>
      </c>
      <c r="K129" s="345" t="str">
        <f t="shared" si="83"/>
        <v/>
      </c>
      <c r="L129" s="204" t="str">
        <f t="shared" si="95"/>
        <v/>
      </c>
      <c r="M129" s="204" t="str">
        <f t="shared" si="84"/>
        <v/>
      </c>
      <c r="N129" s="345" t="str">
        <f t="shared" si="85"/>
        <v/>
      </c>
      <c r="O129" s="203" t="str">
        <f t="shared" si="86"/>
        <v/>
      </c>
      <c r="P129" s="204" t="str">
        <f t="shared" si="87"/>
        <v/>
      </c>
      <c r="Q129" s="204" t="str">
        <f t="shared" si="88"/>
        <v/>
      </c>
      <c r="R129" s="204" t="str">
        <f t="shared" si="89"/>
        <v/>
      </c>
      <c r="S129" s="204" t="str">
        <f t="shared" si="90"/>
        <v/>
      </c>
      <c r="T129" s="192" t="str">
        <f>IF($N93=FALSE,"",Pressure_4_R2!G6*C129)</f>
        <v/>
      </c>
      <c r="U129" s="192" t="str">
        <f t="shared" si="91"/>
        <v/>
      </c>
      <c r="V129" s="192" t="str">
        <f t="shared" si="92"/>
        <v/>
      </c>
      <c r="W129" s="192" t="str">
        <f t="shared" si="93"/>
        <v/>
      </c>
      <c r="X129" s="215" t="str">
        <f t="shared" si="94"/>
        <v/>
      </c>
    </row>
    <row r="130" spans="2:24" ht="15" customHeight="1">
      <c r="B130" s="207">
        <f t="shared" si="78"/>
        <v>4</v>
      </c>
      <c r="C130" s="207" t="str">
        <f t="shared" si="79"/>
        <v/>
      </c>
      <c r="D130" s="204" t="str">
        <f t="shared" si="79"/>
        <v/>
      </c>
      <c r="E130" s="204" t="str">
        <f>IF($N94=FALSE,"",표준압력!Z122)</f>
        <v/>
      </c>
      <c r="F130" s="204" t="str">
        <f>IF($N94=FALSE,"",표준압력!U155)</f>
        <v/>
      </c>
      <c r="G130" s="204" t="str">
        <f>IF($N94=FALSE,"",Pressure_4_R2!L7*L$85)</f>
        <v/>
      </c>
      <c r="H130" s="345" t="str">
        <f t="shared" si="80"/>
        <v/>
      </c>
      <c r="I130" s="204" t="str">
        <f t="shared" si="81"/>
        <v/>
      </c>
      <c r="J130" s="345" t="str">
        <f t="shared" si="82"/>
        <v/>
      </c>
      <c r="K130" s="345" t="str">
        <f t="shared" si="83"/>
        <v/>
      </c>
      <c r="L130" s="204" t="str">
        <f t="shared" si="95"/>
        <v/>
      </c>
      <c r="M130" s="204" t="str">
        <f t="shared" si="84"/>
        <v/>
      </c>
      <c r="N130" s="345" t="str">
        <f t="shared" si="85"/>
        <v/>
      </c>
      <c r="O130" s="203" t="str">
        <f t="shared" si="86"/>
        <v/>
      </c>
      <c r="P130" s="204" t="str">
        <f t="shared" si="87"/>
        <v/>
      </c>
      <c r="Q130" s="204" t="str">
        <f t="shared" si="88"/>
        <v/>
      </c>
      <c r="R130" s="204" t="str">
        <f t="shared" si="89"/>
        <v/>
      </c>
      <c r="S130" s="204" t="str">
        <f t="shared" si="90"/>
        <v/>
      </c>
      <c r="T130" s="192" t="str">
        <f>IF($N94=FALSE,"",Pressure_4_R2!G7*C130)</f>
        <v/>
      </c>
      <c r="U130" s="192" t="str">
        <f t="shared" si="91"/>
        <v/>
      </c>
      <c r="V130" s="192" t="str">
        <f t="shared" si="92"/>
        <v/>
      </c>
      <c r="W130" s="192" t="str">
        <f t="shared" si="93"/>
        <v/>
      </c>
      <c r="X130" s="215" t="str">
        <f t="shared" si="94"/>
        <v/>
      </c>
    </row>
    <row r="131" spans="2:24" ht="15" customHeight="1">
      <c r="B131" s="207">
        <f t="shared" si="78"/>
        <v>5</v>
      </c>
      <c r="C131" s="207" t="str">
        <f t="shared" si="79"/>
        <v/>
      </c>
      <c r="D131" s="204" t="str">
        <f t="shared" si="79"/>
        <v/>
      </c>
      <c r="E131" s="204" t="str">
        <f>IF($N95=FALSE,"",표준압력!Z123)</f>
        <v/>
      </c>
      <c r="F131" s="204" t="str">
        <f>IF($N95=FALSE,"",표준압력!U156)</f>
        <v/>
      </c>
      <c r="G131" s="204" t="str">
        <f>IF($N95=FALSE,"",Pressure_4_R2!L8*L$85)</f>
        <v/>
      </c>
      <c r="H131" s="345" t="str">
        <f t="shared" si="80"/>
        <v/>
      </c>
      <c r="I131" s="204" t="str">
        <f t="shared" si="81"/>
        <v/>
      </c>
      <c r="J131" s="345" t="str">
        <f t="shared" si="82"/>
        <v/>
      </c>
      <c r="K131" s="345" t="str">
        <f t="shared" si="83"/>
        <v/>
      </c>
      <c r="L131" s="204" t="str">
        <f t="shared" si="95"/>
        <v/>
      </c>
      <c r="M131" s="204" t="str">
        <f t="shared" si="84"/>
        <v/>
      </c>
      <c r="N131" s="345" t="str">
        <f t="shared" si="85"/>
        <v/>
      </c>
      <c r="O131" s="203" t="str">
        <f t="shared" si="86"/>
        <v/>
      </c>
      <c r="P131" s="204" t="str">
        <f t="shared" si="87"/>
        <v/>
      </c>
      <c r="Q131" s="204" t="str">
        <f t="shared" si="88"/>
        <v/>
      </c>
      <c r="R131" s="204" t="str">
        <f t="shared" si="89"/>
        <v/>
      </c>
      <c r="S131" s="204" t="str">
        <f t="shared" si="90"/>
        <v/>
      </c>
      <c r="T131" s="192" t="str">
        <f>IF($N95=FALSE,"",Pressure_4_R2!G8*C131)</f>
        <v/>
      </c>
      <c r="U131" s="192" t="str">
        <f t="shared" si="91"/>
        <v/>
      </c>
      <c r="V131" s="192" t="str">
        <f t="shared" si="92"/>
        <v/>
      </c>
      <c r="W131" s="192" t="str">
        <f t="shared" si="93"/>
        <v/>
      </c>
      <c r="X131" s="215" t="str">
        <f t="shared" si="94"/>
        <v/>
      </c>
    </row>
    <row r="132" spans="2:24" ht="15" customHeight="1">
      <c r="B132" s="207">
        <f t="shared" si="78"/>
        <v>6</v>
      </c>
      <c r="C132" s="207" t="str">
        <f t="shared" si="79"/>
        <v/>
      </c>
      <c r="D132" s="204" t="str">
        <f t="shared" si="79"/>
        <v/>
      </c>
      <c r="E132" s="204" t="str">
        <f>IF($N96=FALSE,"",표준압력!Z124)</f>
        <v/>
      </c>
      <c r="F132" s="204" t="str">
        <f>IF($N96=FALSE,"",표준압력!U157)</f>
        <v/>
      </c>
      <c r="G132" s="204" t="str">
        <f>IF($N96=FALSE,"",Pressure_4_R2!L9*L$85)</f>
        <v/>
      </c>
      <c r="H132" s="345" t="str">
        <f t="shared" si="80"/>
        <v/>
      </c>
      <c r="I132" s="204" t="str">
        <f t="shared" si="81"/>
        <v/>
      </c>
      <c r="J132" s="345" t="str">
        <f t="shared" si="82"/>
        <v/>
      </c>
      <c r="K132" s="345" t="str">
        <f t="shared" si="83"/>
        <v/>
      </c>
      <c r="L132" s="204" t="str">
        <f t="shared" si="95"/>
        <v/>
      </c>
      <c r="M132" s="204" t="str">
        <f t="shared" si="84"/>
        <v/>
      </c>
      <c r="N132" s="345" t="str">
        <f t="shared" si="85"/>
        <v/>
      </c>
      <c r="O132" s="203" t="str">
        <f t="shared" si="86"/>
        <v/>
      </c>
      <c r="P132" s="204" t="str">
        <f t="shared" si="87"/>
        <v/>
      </c>
      <c r="Q132" s="204" t="str">
        <f t="shared" si="88"/>
        <v/>
      </c>
      <c r="R132" s="204" t="str">
        <f t="shared" si="89"/>
        <v/>
      </c>
      <c r="S132" s="204" t="str">
        <f t="shared" si="90"/>
        <v/>
      </c>
      <c r="T132" s="192" t="str">
        <f>IF($N96=FALSE,"",Pressure_4_R2!G9*C132)</f>
        <v/>
      </c>
      <c r="U132" s="192" t="str">
        <f t="shared" si="91"/>
        <v/>
      </c>
      <c r="V132" s="192" t="str">
        <f t="shared" si="92"/>
        <v/>
      </c>
      <c r="W132" s="192" t="str">
        <f t="shared" si="93"/>
        <v/>
      </c>
      <c r="X132" s="215" t="str">
        <f t="shared" si="94"/>
        <v/>
      </c>
    </row>
    <row r="133" spans="2:24" ht="15" customHeight="1">
      <c r="B133" s="207">
        <f t="shared" si="78"/>
        <v>7</v>
      </c>
      <c r="C133" s="207" t="str">
        <f t="shared" si="79"/>
        <v/>
      </c>
      <c r="D133" s="204" t="str">
        <f t="shared" si="79"/>
        <v/>
      </c>
      <c r="E133" s="204" t="str">
        <f>IF($N97=FALSE,"",표준압력!Z125)</f>
        <v/>
      </c>
      <c r="F133" s="204" t="str">
        <f>IF($N97=FALSE,"",표준압력!U158)</f>
        <v/>
      </c>
      <c r="G133" s="204" t="str">
        <f>IF($N97=FALSE,"",Pressure_4_R2!L10*L$85)</f>
        <v/>
      </c>
      <c r="H133" s="345" t="str">
        <f t="shared" si="80"/>
        <v/>
      </c>
      <c r="I133" s="204" t="str">
        <f t="shared" si="81"/>
        <v/>
      </c>
      <c r="J133" s="345" t="str">
        <f t="shared" si="82"/>
        <v/>
      </c>
      <c r="K133" s="345" t="str">
        <f t="shared" si="83"/>
        <v/>
      </c>
      <c r="L133" s="204" t="str">
        <f t="shared" si="95"/>
        <v/>
      </c>
      <c r="M133" s="204" t="str">
        <f t="shared" si="84"/>
        <v/>
      </c>
      <c r="N133" s="345" t="str">
        <f t="shared" si="85"/>
        <v/>
      </c>
      <c r="O133" s="203" t="str">
        <f t="shared" si="86"/>
        <v/>
      </c>
      <c r="P133" s="204" t="str">
        <f t="shared" si="87"/>
        <v/>
      </c>
      <c r="Q133" s="204" t="str">
        <f t="shared" si="88"/>
        <v/>
      </c>
      <c r="R133" s="204" t="str">
        <f t="shared" si="89"/>
        <v/>
      </c>
      <c r="S133" s="204" t="str">
        <f t="shared" si="90"/>
        <v/>
      </c>
      <c r="T133" s="192" t="str">
        <f>IF($N97=FALSE,"",Pressure_4_R2!G10*C133)</f>
        <v/>
      </c>
      <c r="U133" s="192" t="str">
        <f t="shared" si="91"/>
        <v/>
      </c>
      <c r="V133" s="192" t="str">
        <f t="shared" si="92"/>
        <v/>
      </c>
      <c r="W133" s="192" t="str">
        <f t="shared" si="93"/>
        <v/>
      </c>
      <c r="X133" s="215" t="str">
        <f t="shared" si="94"/>
        <v/>
      </c>
    </row>
    <row r="134" spans="2:24" ht="15" customHeight="1">
      <c r="B134" s="207">
        <f t="shared" si="78"/>
        <v>8</v>
      </c>
      <c r="C134" s="207" t="str">
        <f t="shared" si="79"/>
        <v/>
      </c>
      <c r="D134" s="204" t="str">
        <f t="shared" si="79"/>
        <v/>
      </c>
      <c r="E134" s="204" t="str">
        <f>IF($N98=FALSE,"",표준압력!Z126)</f>
        <v/>
      </c>
      <c r="F134" s="204" t="str">
        <f>IF($N98=FALSE,"",표준압력!U159)</f>
        <v/>
      </c>
      <c r="G134" s="204" t="str">
        <f>IF($N98=FALSE,"",Pressure_4_R2!L11*L$85)</f>
        <v/>
      </c>
      <c r="H134" s="345" t="str">
        <f t="shared" si="80"/>
        <v/>
      </c>
      <c r="I134" s="204" t="str">
        <f t="shared" si="81"/>
        <v/>
      </c>
      <c r="J134" s="345" t="str">
        <f t="shared" si="82"/>
        <v/>
      </c>
      <c r="K134" s="345" t="str">
        <f t="shared" si="83"/>
        <v/>
      </c>
      <c r="L134" s="204" t="str">
        <f t="shared" si="95"/>
        <v/>
      </c>
      <c r="M134" s="204" t="str">
        <f t="shared" si="84"/>
        <v/>
      </c>
      <c r="N134" s="345" t="str">
        <f t="shared" si="85"/>
        <v/>
      </c>
      <c r="O134" s="203" t="str">
        <f t="shared" si="86"/>
        <v/>
      </c>
      <c r="P134" s="204" t="str">
        <f t="shared" si="87"/>
        <v/>
      </c>
      <c r="Q134" s="204" t="str">
        <f t="shared" si="88"/>
        <v/>
      </c>
      <c r="R134" s="204" t="str">
        <f t="shared" si="89"/>
        <v/>
      </c>
      <c r="S134" s="204" t="str">
        <f t="shared" si="90"/>
        <v/>
      </c>
      <c r="T134" s="192" t="str">
        <f>IF($N98=FALSE,"",Pressure_4_R2!G11*C134)</f>
        <v/>
      </c>
      <c r="U134" s="192" t="str">
        <f t="shared" si="91"/>
        <v/>
      </c>
      <c r="V134" s="192" t="str">
        <f t="shared" si="92"/>
        <v/>
      </c>
      <c r="W134" s="192" t="str">
        <f t="shared" si="93"/>
        <v/>
      </c>
      <c r="X134" s="215" t="str">
        <f t="shared" si="94"/>
        <v/>
      </c>
    </row>
    <row r="135" spans="2:24" ht="15" customHeight="1">
      <c r="B135" s="207">
        <f t="shared" si="78"/>
        <v>9</v>
      </c>
      <c r="C135" s="207" t="str">
        <f t="shared" si="79"/>
        <v/>
      </c>
      <c r="D135" s="204" t="str">
        <f t="shared" si="79"/>
        <v/>
      </c>
      <c r="E135" s="204" t="str">
        <f>IF($N99=FALSE,"",표준압력!Z127)</f>
        <v/>
      </c>
      <c r="F135" s="204" t="str">
        <f>IF($N99=FALSE,"",표준압력!U160)</f>
        <v/>
      </c>
      <c r="G135" s="204" t="str">
        <f>IF($N99=FALSE,"",Pressure_4_R2!L12*L$85)</f>
        <v/>
      </c>
      <c r="H135" s="345" t="str">
        <f t="shared" si="80"/>
        <v/>
      </c>
      <c r="I135" s="204" t="str">
        <f t="shared" si="81"/>
        <v/>
      </c>
      <c r="J135" s="345" t="str">
        <f t="shared" si="82"/>
        <v/>
      </c>
      <c r="K135" s="345" t="str">
        <f t="shared" si="83"/>
        <v/>
      </c>
      <c r="L135" s="204" t="str">
        <f t="shared" si="95"/>
        <v/>
      </c>
      <c r="M135" s="204" t="str">
        <f t="shared" si="84"/>
        <v/>
      </c>
      <c r="N135" s="345" t="str">
        <f t="shared" si="85"/>
        <v/>
      </c>
      <c r="O135" s="203" t="str">
        <f t="shared" si="86"/>
        <v/>
      </c>
      <c r="P135" s="204" t="str">
        <f t="shared" si="87"/>
        <v/>
      </c>
      <c r="Q135" s="204" t="str">
        <f t="shared" si="88"/>
        <v/>
      </c>
      <c r="R135" s="204" t="str">
        <f t="shared" si="89"/>
        <v/>
      </c>
      <c r="S135" s="204" t="str">
        <f t="shared" si="90"/>
        <v/>
      </c>
      <c r="T135" s="192" t="str">
        <f>IF($N99=FALSE,"",Pressure_4_R2!G12*C135)</f>
        <v/>
      </c>
      <c r="U135" s="192" t="str">
        <f t="shared" si="91"/>
        <v/>
      </c>
      <c r="V135" s="192" t="str">
        <f t="shared" si="92"/>
        <v/>
      </c>
      <c r="W135" s="192" t="str">
        <f t="shared" si="93"/>
        <v/>
      </c>
      <c r="X135" s="215" t="str">
        <f t="shared" si="94"/>
        <v/>
      </c>
    </row>
    <row r="136" spans="2:24" ht="15" customHeight="1">
      <c r="B136" s="207">
        <f t="shared" si="78"/>
        <v>10</v>
      </c>
      <c r="C136" s="207" t="str">
        <f t="shared" si="79"/>
        <v/>
      </c>
      <c r="D136" s="204" t="str">
        <f t="shared" si="79"/>
        <v/>
      </c>
      <c r="E136" s="204" t="str">
        <f>IF($N100=FALSE,"",표준압력!Z128)</f>
        <v/>
      </c>
      <c r="F136" s="204" t="str">
        <f>IF($N100=FALSE,"",표준압력!U161)</f>
        <v/>
      </c>
      <c r="G136" s="204" t="str">
        <f>IF($N100=FALSE,"",Pressure_4_R2!L13*L$85)</f>
        <v/>
      </c>
      <c r="H136" s="345" t="str">
        <f t="shared" si="80"/>
        <v/>
      </c>
      <c r="I136" s="204" t="str">
        <f t="shared" si="81"/>
        <v/>
      </c>
      <c r="J136" s="345" t="str">
        <f t="shared" si="82"/>
        <v/>
      </c>
      <c r="K136" s="345" t="str">
        <f t="shared" si="83"/>
        <v/>
      </c>
      <c r="L136" s="204" t="str">
        <f t="shared" si="95"/>
        <v/>
      </c>
      <c r="M136" s="204" t="str">
        <f t="shared" si="84"/>
        <v/>
      </c>
      <c r="N136" s="345" t="str">
        <f t="shared" si="85"/>
        <v/>
      </c>
      <c r="O136" s="203" t="str">
        <f t="shared" si="86"/>
        <v/>
      </c>
      <c r="P136" s="204" t="str">
        <f t="shared" si="87"/>
        <v/>
      </c>
      <c r="Q136" s="204" t="str">
        <f t="shared" si="88"/>
        <v/>
      </c>
      <c r="R136" s="204" t="str">
        <f t="shared" si="89"/>
        <v/>
      </c>
      <c r="S136" s="204" t="str">
        <f t="shared" si="90"/>
        <v/>
      </c>
      <c r="T136" s="192" t="str">
        <f>IF($N100=FALSE,"",Pressure_4_R2!G13*C136)</f>
        <v/>
      </c>
      <c r="U136" s="192" t="str">
        <f t="shared" si="91"/>
        <v/>
      </c>
      <c r="V136" s="192" t="str">
        <f t="shared" si="92"/>
        <v/>
      </c>
      <c r="W136" s="192" t="str">
        <f t="shared" si="93"/>
        <v/>
      </c>
      <c r="X136" s="215" t="str">
        <f t="shared" si="94"/>
        <v/>
      </c>
    </row>
    <row r="137" spans="2:24" ht="15" customHeight="1">
      <c r="B137" s="207">
        <f t="shared" si="78"/>
        <v>11</v>
      </c>
      <c r="C137" s="207" t="str">
        <f t="shared" si="79"/>
        <v/>
      </c>
      <c r="D137" s="204" t="str">
        <f t="shared" si="79"/>
        <v/>
      </c>
      <c r="E137" s="204" t="str">
        <f>IF($N101=FALSE,"",표준압력!Z129)</f>
        <v/>
      </c>
      <c r="F137" s="204" t="str">
        <f>IF($N101=FALSE,"",표준압력!U162)</f>
        <v/>
      </c>
      <c r="G137" s="204" t="str">
        <f>IF($N101=FALSE,"",Pressure_4_R2!L14*L$85)</f>
        <v/>
      </c>
      <c r="H137" s="345" t="str">
        <f t="shared" si="80"/>
        <v/>
      </c>
      <c r="I137" s="204" t="str">
        <f t="shared" si="81"/>
        <v/>
      </c>
      <c r="J137" s="345" t="str">
        <f t="shared" si="82"/>
        <v/>
      </c>
      <c r="K137" s="345" t="str">
        <f t="shared" si="83"/>
        <v/>
      </c>
      <c r="L137" s="204" t="str">
        <f t="shared" si="95"/>
        <v/>
      </c>
      <c r="M137" s="204" t="str">
        <f t="shared" si="84"/>
        <v/>
      </c>
      <c r="N137" s="345" t="str">
        <f t="shared" si="85"/>
        <v/>
      </c>
      <c r="O137" s="203" t="str">
        <f t="shared" si="86"/>
        <v/>
      </c>
      <c r="P137" s="204" t="str">
        <f t="shared" si="87"/>
        <v/>
      </c>
      <c r="Q137" s="204" t="str">
        <f t="shared" si="88"/>
        <v/>
      </c>
      <c r="R137" s="204" t="str">
        <f t="shared" si="89"/>
        <v/>
      </c>
      <c r="S137" s="204" t="str">
        <f t="shared" si="90"/>
        <v/>
      </c>
      <c r="T137" s="192" t="str">
        <f>IF($N101=FALSE,"",Pressure_4_R2!G14*C137)</f>
        <v/>
      </c>
      <c r="U137" s="192" t="str">
        <f t="shared" si="91"/>
        <v/>
      </c>
      <c r="V137" s="192" t="str">
        <f t="shared" si="92"/>
        <v/>
      </c>
      <c r="W137" s="192" t="str">
        <f t="shared" si="93"/>
        <v/>
      </c>
      <c r="X137" s="215" t="str">
        <f t="shared" si="94"/>
        <v/>
      </c>
    </row>
    <row r="138" spans="2:24" ht="15" customHeight="1">
      <c r="B138" s="207">
        <f t="shared" si="78"/>
        <v>12</v>
      </c>
      <c r="C138" s="207" t="str">
        <f t="shared" si="79"/>
        <v/>
      </c>
      <c r="D138" s="204" t="str">
        <f t="shared" si="79"/>
        <v/>
      </c>
      <c r="E138" s="204" t="str">
        <f>IF($N102=FALSE,"",표준압력!Z130)</f>
        <v/>
      </c>
      <c r="F138" s="204" t="str">
        <f>IF($N102=FALSE,"",표준압력!U163)</f>
        <v/>
      </c>
      <c r="G138" s="204" t="str">
        <f>IF($N102=FALSE,"",Pressure_4_R2!L15*L$85)</f>
        <v/>
      </c>
      <c r="H138" s="345" t="str">
        <f t="shared" si="80"/>
        <v/>
      </c>
      <c r="I138" s="204" t="str">
        <f t="shared" si="81"/>
        <v/>
      </c>
      <c r="J138" s="345" t="str">
        <f t="shared" si="82"/>
        <v/>
      </c>
      <c r="K138" s="345" t="str">
        <f t="shared" si="83"/>
        <v/>
      </c>
      <c r="L138" s="204" t="str">
        <f t="shared" si="95"/>
        <v/>
      </c>
      <c r="M138" s="204" t="str">
        <f t="shared" si="84"/>
        <v/>
      </c>
      <c r="N138" s="345" t="str">
        <f t="shared" si="85"/>
        <v/>
      </c>
      <c r="O138" s="203" t="str">
        <f t="shared" si="86"/>
        <v/>
      </c>
      <c r="P138" s="204" t="str">
        <f t="shared" si="87"/>
        <v/>
      </c>
      <c r="Q138" s="204" t="str">
        <f t="shared" si="88"/>
        <v/>
      </c>
      <c r="R138" s="204" t="str">
        <f t="shared" si="89"/>
        <v/>
      </c>
      <c r="S138" s="204" t="str">
        <f t="shared" si="90"/>
        <v/>
      </c>
      <c r="T138" s="192" t="str">
        <f>IF($N102=FALSE,"",Pressure_4_R2!G15*C138)</f>
        <v/>
      </c>
      <c r="U138" s="192" t="str">
        <f t="shared" si="91"/>
        <v/>
      </c>
      <c r="V138" s="192" t="str">
        <f t="shared" si="92"/>
        <v/>
      </c>
      <c r="W138" s="192" t="str">
        <f t="shared" si="93"/>
        <v/>
      </c>
      <c r="X138" s="215" t="str">
        <f t="shared" si="94"/>
        <v/>
      </c>
    </row>
    <row r="139" spans="2:24" ht="15" customHeight="1">
      <c r="B139" s="207">
        <f t="shared" si="78"/>
        <v>13</v>
      </c>
      <c r="C139" s="207" t="str">
        <f t="shared" si="79"/>
        <v/>
      </c>
      <c r="D139" s="204" t="str">
        <f t="shared" si="79"/>
        <v/>
      </c>
      <c r="E139" s="204" t="str">
        <f>IF($N103=FALSE,"",표준압력!Z131)</f>
        <v/>
      </c>
      <c r="F139" s="204" t="str">
        <f>IF($N103=FALSE,"",표준압력!U164)</f>
        <v/>
      </c>
      <c r="G139" s="204" t="str">
        <f>IF($N103=FALSE,"",Pressure_4_R2!L16*L$85)</f>
        <v/>
      </c>
      <c r="H139" s="345" t="str">
        <f t="shared" si="80"/>
        <v/>
      </c>
      <c r="I139" s="204" t="str">
        <f t="shared" si="81"/>
        <v/>
      </c>
      <c r="J139" s="345" t="str">
        <f t="shared" si="82"/>
        <v/>
      </c>
      <c r="K139" s="345" t="str">
        <f t="shared" si="83"/>
        <v/>
      </c>
      <c r="L139" s="204" t="str">
        <f t="shared" si="95"/>
        <v/>
      </c>
      <c r="M139" s="204" t="str">
        <f t="shared" si="84"/>
        <v/>
      </c>
      <c r="N139" s="345" t="str">
        <f t="shared" si="85"/>
        <v/>
      </c>
      <c r="O139" s="203" t="str">
        <f t="shared" si="86"/>
        <v/>
      </c>
      <c r="P139" s="204" t="str">
        <f t="shared" si="87"/>
        <v/>
      </c>
      <c r="Q139" s="204" t="str">
        <f t="shared" si="88"/>
        <v/>
      </c>
      <c r="R139" s="204" t="str">
        <f t="shared" si="89"/>
        <v/>
      </c>
      <c r="S139" s="204" t="str">
        <f t="shared" si="90"/>
        <v/>
      </c>
      <c r="T139" s="192" t="str">
        <f>IF($N103=FALSE,"",Pressure_4_R2!G16*C139)</f>
        <v/>
      </c>
      <c r="U139" s="192" t="str">
        <f t="shared" si="91"/>
        <v/>
      </c>
      <c r="V139" s="192" t="str">
        <f t="shared" si="92"/>
        <v/>
      </c>
      <c r="W139" s="192" t="str">
        <f t="shared" si="93"/>
        <v/>
      </c>
      <c r="X139" s="215" t="str">
        <f t="shared" si="94"/>
        <v/>
      </c>
    </row>
    <row r="140" spans="2:24" ht="15" customHeight="1">
      <c r="B140" s="207">
        <f t="shared" si="78"/>
        <v>14</v>
      </c>
      <c r="C140" s="207" t="str">
        <f t="shared" si="79"/>
        <v/>
      </c>
      <c r="D140" s="204" t="str">
        <f t="shared" si="79"/>
        <v/>
      </c>
      <c r="E140" s="204" t="str">
        <f>IF($N104=FALSE,"",표준압력!Z132)</f>
        <v/>
      </c>
      <c r="F140" s="204" t="str">
        <f>IF($N104=FALSE,"",표준압력!U165)</f>
        <v/>
      </c>
      <c r="G140" s="204" t="str">
        <f>IF($N104=FALSE,"",Pressure_4_R2!L17*L$85)</f>
        <v/>
      </c>
      <c r="H140" s="345" t="str">
        <f t="shared" si="80"/>
        <v/>
      </c>
      <c r="I140" s="204" t="str">
        <f t="shared" si="81"/>
        <v/>
      </c>
      <c r="J140" s="345" t="str">
        <f t="shared" si="82"/>
        <v/>
      </c>
      <c r="K140" s="345" t="str">
        <f t="shared" si="83"/>
        <v/>
      </c>
      <c r="L140" s="204" t="str">
        <f t="shared" si="95"/>
        <v/>
      </c>
      <c r="M140" s="204" t="str">
        <f t="shared" si="84"/>
        <v/>
      </c>
      <c r="N140" s="345" t="str">
        <f t="shared" si="85"/>
        <v/>
      </c>
      <c r="O140" s="203" t="str">
        <f t="shared" si="86"/>
        <v/>
      </c>
      <c r="P140" s="204" t="str">
        <f t="shared" si="87"/>
        <v/>
      </c>
      <c r="Q140" s="204" t="str">
        <f t="shared" si="88"/>
        <v/>
      </c>
      <c r="R140" s="204" t="str">
        <f t="shared" si="89"/>
        <v/>
      </c>
      <c r="S140" s="204" t="str">
        <f t="shared" si="90"/>
        <v/>
      </c>
      <c r="T140" s="192" t="str">
        <f>IF($N104=FALSE,"",Pressure_4_R2!G17*C140)</f>
        <v/>
      </c>
      <c r="U140" s="192" t="str">
        <f t="shared" si="91"/>
        <v/>
      </c>
      <c r="V140" s="192" t="str">
        <f t="shared" si="92"/>
        <v/>
      </c>
      <c r="W140" s="192" t="str">
        <f t="shared" si="93"/>
        <v/>
      </c>
      <c r="X140" s="215" t="str">
        <f t="shared" si="94"/>
        <v/>
      </c>
    </row>
    <row r="141" spans="2:24" ht="15" customHeight="1" thickBot="1">
      <c r="B141" s="207">
        <f t="shared" si="78"/>
        <v>15</v>
      </c>
      <c r="C141" s="207" t="str">
        <f t="shared" si="79"/>
        <v/>
      </c>
      <c r="D141" s="204" t="str">
        <f t="shared" si="79"/>
        <v/>
      </c>
      <c r="E141" s="204" t="str">
        <f>IF($N105=FALSE,"",표준압력!Z133)</f>
        <v/>
      </c>
      <c r="F141" s="204" t="str">
        <f>IF($N105=FALSE,"",표준압력!U166)</f>
        <v/>
      </c>
      <c r="G141" s="204" t="str">
        <f>IF($N105=FALSE,"",Pressure_4_R2!L18*L$85)</f>
        <v/>
      </c>
      <c r="H141" s="345" t="str">
        <f t="shared" si="80"/>
        <v/>
      </c>
      <c r="I141" s="204" t="str">
        <f t="shared" si="81"/>
        <v/>
      </c>
      <c r="J141" s="345" t="str">
        <f t="shared" si="82"/>
        <v/>
      </c>
      <c r="K141" s="345" t="str">
        <f t="shared" si="83"/>
        <v/>
      </c>
      <c r="L141" s="204" t="str">
        <f t="shared" si="95"/>
        <v/>
      </c>
      <c r="M141" s="204" t="str">
        <f t="shared" si="84"/>
        <v/>
      </c>
      <c r="N141" s="345" t="str">
        <f t="shared" si="85"/>
        <v/>
      </c>
      <c r="O141" s="203" t="str">
        <f t="shared" si="86"/>
        <v/>
      </c>
      <c r="P141" s="204" t="str">
        <f t="shared" si="87"/>
        <v/>
      </c>
      <c r="Q141" s="204" t="str">
        <f t="shared" si="88"/>
        <v/>
      </c>
      <c r="R141" s="204" t="str">
        <f t="shared" si="89"/>
        <v/>
      </c>
      <c r="S141" s="204" t="str">
        <f t="shared" si="90"/>
        <v/>
      </c>
      <c r="T141" s="192" t="str">
        <f>IF($N105=FALSE,"",Pressure_4_R2!G18*C141)</f>
        <v/>
      </c>
      <c r="U141" s="192" t="str">
        <f t="shared" si="91"/>
        <v/>
      </c>
      <c r="V141" s="192" t="str">
        <f t="shared" si="92"/>
        <v/>
      </c>
      <c r="W141" s="192" t="str">
        <f t="shared" si="93"/>
        <v/>
      </c>
      <c r="X141" s="215" t="str">
        <f t="shared" si="94"/>
        <v/>
      </c>
    </row>
    <row r="142" spans="2:24" ht="15" customHeight="1" thickBot="1">
      <c r="S142" s="191"/>
      <c r="U142" s="206"/>
      <c r="V142" s="206"/>
      <c r="X142" s="216" t="str">
        <f>IF($N106=FALSE,"",IF(SUM(X127:X141)=0,"","초과"))</f>
        <v/>
      </c>
    </row>
    <row r="143" spans="2:24" ht="15" customHeight="1">
      <c r="B143" s="195" t="s">
        <v>464</v>
      </c>
      <c r="H143" s="195" t="s">
        <v>465</v>
      </c>
      <c r="T143" s="195" t="s">
        <v>366</v>
      </c>
      <c r="U143" s="206"/>
      <c r="V143" s="206"/>
    </row>
    <row r="144" spans="2:24" ht="15" customHeight="1">
      <c r="B144" s="688" t="s">
        <v>444</v>
      </c>
      <c r="C144" s="683" t="s">
        <v>353</v>
      </c>
      <c r="D144" s="681" t="s">
        <v>562</v>
      </c>
      <c r="E144" s="689"/>
      <c r="F144" s="682"/>
      <c r="H144" s="690" t="s">
        <v>466</v>
      </c>
      <c r="I144" s="691"/>
      <c r="J144" s="692"/>
      <c r="K144" s="697" t="s">
        <v>602</v>
      </c>
      <c r="M144" s="210" t="s">
        <v>401</v>
      </c>
      <c r="N144" s="699" t="s">
        <v>402</v>
      </c>
      <c r="O144" s="700"/>
      <c r="P144" s="700"/>
      <c r="Q144" s="700"/>
      <c r="R144" s="701"/>
      <c r="T144" s="714" t="s">
        <v>478</v>
      </c>
      <c r="U144" s="715"/>
    </row>
    <row r="145" spans="2:24" ht="15" customHeight="1">
      <c r="B145" s="688"/>
      <c r="C145" s="683"/>
      <c r="D145" s="313" t="s">
        <v>416</v>
      </c>
      <c r="E145" s="313" t="s">
        <v>337</v>
      </c>
      <c r="F145" s="313" t="s">
        <v>472</v>
      </c>
      <c r="H145" s="314" t="s">
        <v>411</v>
      </c>
      <c r="I145" s="314" t="s">
        <v>473</v>
      </c>
      <c r="J145" s="314" t="s">
        <v>474</v>
      </c>
      <c r="K145" s="698"/>
      <c r="M145" s="217" t="s">
        <v>475</v>
      </c>
      <c r="N145" s="218" t="s">
        <v>171</v>
      </c>
      <c r="O145" s="313" t="s">
        <v>603</v>
      </c>
      <c r="P145" s="313" t="s">
        <v>66</v>
      </c>
      <c r="Q145" s="313" t="s">
        <v>418</v>
      </c>
      <c r="R145" s="313" t="s">
        <v>95</v>
      </c>
      <c r="T145" s="213" t="s">
        <v>422</v>
      </c>
      <c r="U145" s="214" t="e">
        <f>SLOPE(D127:D141,H127:H141)</f>
        <v>#DIV/0!</v>
      </c>
    </row>
    <row r="146" spans="2:24" ht="15" customHeight="1">
      <c r="B146" s="688"/>
      <c r="C146" s="319">
        <f ca="1">D126</f>
        <v>0</v>
      </c>
      <c r="D146" s="319">
        <f ca="1">H126</f>
        <v>0</v>
      </c>
      <c r="E146" s="319">
        <f ca="1">I126</f>
        <v>0</v>
      </c>
      <c r="F146" s="319">
        <f ca="1">W126</f>
        <v>0</v>
      </c>
      <c r="H146" s="314">
        <f ca="1">D146</f>
        <v>0</v>
      </c>
      <c r="I146" s="314">
        <f ca="1">H146</f>
        <v>0</v>
      </c>
      <c r="J146" s="314">
        <f ca="1">I146</f>
        <v>0</v>
      </c>
      <c r="K146" s="282" t="str">
        <f>IF(TYPE(MATCH("FAIL",K147:K161,0))=16,"","FAIL")</f>
        <v/>
      </c>
      <c r="M146" s="219">
        <f ca="1">IF(R$3=TRUE,MIN(M147:M161),IF(TYPE(MATCH(K85,#REF!,0))=16,MIN(M147:M161),MIN(M147:M161,N85)))</f>
        <v>0</v>
      </c>
      <c r="N146" s="220">
        <f ca="1">OFFSET(U149,MATCH(M146,V150:V160,0),0)</f>
        <v>0</v>
      </c>
      <c r="O146" s="220">
        <f ca="1">N146</f>
        <v>0</v>
      </c>
      <c r="P146" s="220">
        <f ca="1">O146</f>
        <v>0</v>
      </c>
      <c r="Q146" s="220">
        <f ca="1">P146</f>
        <v>0</v>
      </c>
      <c r="R146" s="220" t="str">
        <f ca="1">OFFSET(U149,MATCH(M146+1,V150:V160,0),0)</f>
        <v>0.0</v>
      </c>
      <c r="T146" s="213" t="s">
        <v>423</v>
      </c>
      <c r="U146" s="214" t="e">
        <f>INTERCEPT(D127:D141,H127:H141)</f>
        <v>#DIV/0!</v>
      </c>
    </row>
    <row r="147" spans="2:24" ht="15" customHeight="1">
      <c r="B147" s="192">
        <f t="shared" ref="B147:B161" si="96">B127</f>
        <v>1</v>
      </c>
      <c r="C147" s="212" t="str">
        <f>IF($N91=FALSE,"",TEXT(ROUND(D127,$M$146),N147))</f>
        <v/>
      </c>
      <c r="D147" s="212" t="str">
        <f t="shared" ref="D147:D161" si="97">IF($N91=FALSE,"-",TEXT(H127,O147))</f>
        <v>-</v>
      </c>
      <c r="E147" s="212" t="str">
        <f t="shared" ref="E147:E161" si="98">IF($N91=FALSE,"-",TEXT(ROUND(I127,$M$146),P147))</f>
        <v>-</v>
      </c>
      <c r="F147" s="212" t="str">
        <f t="shared" ref="F147:F161" si="99">IF($N91=FALSE,"",TEXT(IF(R$3=TRUE,ROUND(W127,$M$146),ROUNDUP(W127,$M$146)),Q147))</f>
        <v/>
      </c>
      <c r="H147" s="221" t="str">
        <f>IF($N91=FALSE,"",ROUND(Pressure_4_R2!N4*$L$85,M$146+1))</f>
        <v/>
      </c>
      <c r="I147" s="221" t="str">
        <f>IF($N91=FALSE,"",ROUND(Pressure_4_R2!O4*$L$85,M$146+1))</f>
        <v/>
      </c>
      <c r="J147" s="221" t="str">
        <f>IF($N91=FALSE,"","± "&amp;TEXT((I147-H147)/2,R147))</f>
        <v/>
      </c>
      <c r="K147" s="222" t="str">
        <f t="shared" ref="K147:K161" si="100">IF($N91=FALSE,"-",IF(AND(H147&lt;=H127,H127&lt;=I147),"PASS","FAIL"))</f>
        <v>-</v>
      </c>
      <c r="M147" s="207" t="str">
        <f t="shared" ref="M147:M161" ca="1" si="101">IF($N91=FALSE,"",OFFSET(V$149,COUNTIF(T$150:T$160,"&lt;="&amp;U127),0)+S$3)</f>
        <v/>
      </c>
      <c r="N147" s="207" t="str">
        <f t="shared" ref="N147:N161" ca="1" si="102">IF($N91=FALSE,"",SUBSTITUTE(OFFSET($X$149,COUNTIF($W$150:$W$159,"&lt;="&amp;ABS(C127)),0),0,"")&amp;N$146)</f>
        <v/>
      </c>
      <c r="O147" s="207" t="str">
        <f t="shared" ref="O147:O161" ca="1" si="103">IF($N91=FALSE,"",SUBSTITUTE(OFFSET($X$149,COUNTIF($W$150:$W$159,"&lt;="&amp;ABS(H127)),0),0,"")&amp;O$146)</f>
        <v/>
      </c>
      <c r="P147" s="207" t="str">
        <f t="shared" ref="P147:P161" ca="1" si="104">IF($N91=FALSE,"",SUBSTITUTE(OFFSET($X$149,COUNTIF($W$150:$W$159,"&lt;="&amp;ABS(I127)),0),0,"")&amp;P$146)</f>
        <v/>
      </c>
      <c r="Q147" s="207" t="str">
        <f t="shared" ref="Q147:R161" si="105">IF($N91=FALSE,"",Q$146)</f>
        <v/>
      </c>
      <c r="R147" s="207" t="str">
        <f t="shared" si="105"/>
        <v/>
      </c>
    </row>
    <row r="148" spans="2:24" ht="15" customHeight="1">
      <c r="B148" s="192">
        <f t="shared" si="96"/>
        <v>2</v>
      </c>
      <c r="C148" s="212" t="str">
        <f t="shared" ref="C148:C161" si="106">IF($N92=FALSE,"",TEXT(ROUND(D128,$M$146),N148))</f>
        <v/>
      </c>
      <c r="D148" s="212" t="str">
        <f t="shared" si="97"/>
        <v>-</v>
      </c>
      <c r="E148" s="212" t="str">
        <f t="shared" si="98"/>
        <v>-</v>
      </c>
      <c r="F148" s="212" t="str">
        <f t="shared" si="99"/>
        <v/>
      </c>
      <c r="H148" s="221" t="str">
        <f>IF($N92=FALSE,"",ROUND(Pressure_4_R2!N5*$L$85,M$146+1))</f>
        <v/>
      </c>
      <c r="I148" s="221" t="str">
        <f>IF($N92=FALSE,"",ROUND(Pressure_4_R2!O5*$L$85,M$146+1))</f>
        <v/>
      </c>
      <c r="J148" s="221" t="str">
        <f t="shared" ref="J148:J161" si="107">IF($N92=FALSE,"","± "&amp;TEXT((I148-H148)/2,R148))</f>
        <v/>
      </c>
      <c r="K148" s="222" t="str">
        <f t="shared" si="100"/>
        <v>-</v>
      </c>
      <c r="M148" s="207" t="str">
        <f t="shared" ca="1" si="101"/>
        <v/>
      </c>
      <c r="N148" s="207" t="str">
        <f t="shared" ca="1" si="102"/>
        <v/>
      </c>
      <c r="O148" s="207" t="str">
        <f t="shared" ca="1" si="103"/>
        <v/>
      </c>
      <c r="P148" s="207" t="str">
        <f t="shared" ca="1" si="104"/>
        <v/>
      </c>
      <c r="Q148" s="207" t="str">
        <f t="shared" si="105"/>
        <v/>
      </c>
      <c r="R148" s="207" t="str">
        <f t="shared" si="105"/>
        <v/>
      </c>
      <c r="T148" s="209" t="s">
        <v>468</v>
      </c>
      <c r="U148" s="209" t="s">
        <v>407</v>
      </c>
      <c r="V148" s="209" t="s">
        <v>469</v>
      </c>
      <c r="W148" s="209" t="s">
        <v>470</v>
      </c>
      <c r="X148" s="209" t="s">
        <v>404</v>
      </c>
    </row>
    <row r="149" spans="2:24" ht="15" customHeight="1">
      <c r="B149" s="192">
        <f t="shared" si="96"/>
        <v>3</v>
      </c>
      <c r="C149" s="212" t="str">
        <f t="shared" si="106"/>
        <v/>
      </c>
      <c r="D149" s="212" t="str">
        <f t="shared" si="97"/>
        <v>-</v>
      </c>
      <c r="E149" s="212" t="str">
        <f t="shared" si="98"/>
        <v>-</v>
      </c>
      <c r="F149" s="212" t="str">
        <f t="shared" si="99"/>
        <v/>
      </c>
      <c r="H149" s="221" t="str">
        <f>IF($N93=FALSE,"",ROUND(Pressure_4_R2!N6*$L$85,M$146+1))</f>
        <v/>
      </c>
      <c r="I149" s="221" t="str">
        <f>IF($N93=FALSE,"",ROUND(Pressure_4_R2!O6*$L$85,M$146+1))</f>
        <v/>
      </c>
      <c r="J149" s="221" t="str">
        <f t="shared" si="107"/>
        <v/>
      </c>
      <c r="K149" s="222" t="str">
        <f t="shared" si="100"/>
        <v>-</v>
      </c>
      <c r="M149" s="207" t="str">
        <f t="shared" ca="1" si="101"/>
        <v/>
      </c>
      <c r="N149" s="207" t="str">
        <f t="shared" ca="1" si="102"/>
        <v/>
      </c>
      <c r="O149" s="207" t="str">
        <f t="shared" ca="1" si="103"/>
        <v/>
      </c>
      <c r="P149" s="207" t="str">
        <f t="shared" ca="1" si="104"/>
        <v/>
      </c>
      <c r="Q149" s="207" t="str">
        <f t="shared" si="105"/>
        <v/>
      </c>
      <c r="R149" s="207" t="str">
        <f t="shared" si="105"/>
        <v/>
      </c>
      <c r="T149" s="211"/>
      <c r="U149" s="211" t="s">
        <v>133</v>
      </c>
      <c r="V149" s="209" t="s">
        <v>200</v>
      </c>
      <c r="W149" s="211"/>
      <c r="X149" s="211" t="s">
        <v>133</v>
      </c>
    </row>
    <row r="150" spans="2:24" ht="15" customHeight="1">
      <c r="B150" s="192">
        <f t="shared" si="96"/>
        <v>4</v>
      </c>
      <c r="C150" s="212" t="str">
        <f t="shared" si="106"/>
        <v/>
      </c>
      <c r="D150" s="212" t="str">
        <f t="shared" si="97"/>
        <v>-</v>
      </c>
      <c r="E150" s="212" t="str">
        <f t="shared" si="98"/>
        <v>-</v>
      </c>
      <c r="F150" s="212" t="str">
        <f t="shared" si="99"/>
        <v/>
      </c>
      <c r="H150" s="221" t="str">
        <f>IF($N94=FALSE,"",ROUND(Pressure_4_R2!N7*$L$85,M$146+1))</f>
        <v/>
      </c>
      <c r="I150" s="221" t="str">
        <f>IF($N94=FALSE,"",ROUND(Pressure_4_R2!O7*$L$85,M$146+1))</f>
        <v/>
      </c>
      <c r="J150" s="221" t="str">
        <f t="shared" si="107"/>
        <v/>
      </c>
      <c r="K150" s="222" t="str">
        <f t="shared" si="100"/>
        <v>-</v>
      </c>
      <c r="M150" s="207" t="str">
        <f t="shared" ca="1" si="101"/>
        <v/>
      </c>
      <c r="N150" s="207" t="str">
        <f t="shared" ca="1" si="102"/>
        <v/>
      </c>
      <c r="O150" s="207" t="str">
        <f t="shared" ca="1" si="103"/>
        <v/>
      </c>
      <c r="P150" s="207" t="str">
        <f t="shared" ca="1" si="104"/>
        <v/>
      </c>
      <c r="Q150" s="207" t="str">
        <f t="shared" si="105"/>
        <v/>
      </c>
      <c r="R150" s="207" t="str">
        <f t="shared" si="105"/>
        <v/>
      </c>
      <c r="T150" s="325">
        <v>1E-8</v>
      </c>
      <c r="U150" s="325" t="s">
        <v>691</v>
      </c>
      <c r="V150" s="325">
        <v>8</v>
      </c>
      <c r="W150" s="75">
        <v>0</v>
      </c>
      <c r="X150" s="75"/>
    </row>
    <row r="151" spans="2:24" ht="15" customHeight="1">
      <c r="B151" s="192">
        <f t="shared" si="96"/>
        <v>5</v>
      </c>
      <c r="C151" s="212" t="str">
        <f t="shared" si="106"/>
        <v/>
      </c>
      <c r="D151" s="212" t="str">
        <f t="shared" si="97"/>
        <v>-</v>
      </c>
      <c r="E151" s="212" t="str">
        <f t="shared" si="98"/>
        <v>-</v>
      </c>
      <c r="F151" s="212" t="str">
        <f t="shared" si="99"/>
        <v/>
      </c>
      <c r="H151" s="221" t="str">
        <f>IF($N95=FALSE,"",ROUND(Pressure_4_R2!N8*$L$85,M$146+1))</f>
        <v/>
      </c>
      <c r="I151" s="221" t="str">
        <f>IF($N95=FALSE,"",ROUND(Pressure_4_R2!O8*$L$85,M$146+1))</f>
        <v/>
      </c>
      <c r="J151" s="221" t="str">
        <f t="shared" si="107"/>
        <v/>
      </c>
      <c r="K151" s="222" t="str">
        <f t="shared" si="100"/>
        <v>-</v>
      </c>
      <c r="M151" s="207" t="str">
        <f t="shared" ca="1" si="101"/>
        <v/>
      </c>
      <c r="N151" s="207" t="str">
        <f t="shared" ca="1" si="102"/>
        <v/>
      </c>
      <c r="O151" s="207" t="str">
        <f t="shared" ca="1" si="103"/>
        <v/>
      </c>
      <c r="P151" s="207" t="str">
        <f t="shared" ca="1" si="104"/>
        <v/>
      </c>
      <c r="Q151" s="207" t="str">
        <f t="shared" si="105"/>
        <v/>
      </c>
      <c r="R151" s="207" t="str">
        <f t="shared" si="105"/>
        <v/>
      </c>
      <c r="T151" s="325">
        <v>9.9999999999999995E-8</v>
      </c>
      <c r="U151" s="325" t="s">
        <v>692</v>
      </c>
      <c r="V151" s="325">
        <v>7</v>
      </c>
      <c r="W151" s="75">
        <v>1</v>
      </c>
      <c r="X151" s="75"/>
    </row>
    <row r="152" spans="2:24" ht="15" customHeight="1">
      <c r="B152" s="192">
        <f t="shared" si="96"/>
        <v>6</v>
      </c>
      <c r="C152" s="212" t="str">
        <f t="shared" si="106"/>
        <v/>
      </c>
      <c r="D152" s="212" t="str">
        <f t="shared" si="97"/>
        <v>-</v>
      </c>
      <c r="E152" s="212" t="str">
        <f t="shared" si="98"/>
        <v>-</v>
      </c>
      <c r="F152" s="212" t="str">
        <f t="shared" si="99"/>
        <v/>
      </c>
      <c r="H152" s="221" t="str">
        <f>IF($N96=FALSE,"",ROUND(Pressure_4_R2!N9*$L$85,M$146+1))</f>
        <v/>
      </c>
      <c r="I152" s="221" t="str">
        <f>IF($N96=FALSE,"",ROUND(Pressure_4_R2!O9*$L$85,M$146+1))</f>
        <v/>
      </c>
      <c r="J152" s="221" t="str">
        <f t="shared" si="107"/>
        <v/>
      </c>
      <c r="K152" s="222" t="str">
        <f t="shared" si="100"/>
        <v>-</v>
      </c>
      <c r="M152" s="207" t="str">
        <f t="shared" ca="1" si="101"/>
        <v/>
      </c>
      <c r="N152" s="207" t="str">
        <f t="shared" ca="1" si="102"/>
        <v/>
      </c>
      <c r="O152" s="207" t="str">
        <f t="shared" ca="1" si="103"/>
        <v/>
      </c>
      <c r="P152" s="207" t="str">
        <f t="shared" ca="1" si="104"/>
        <v/>
      </c>
      <c r="Q152" s="207" t="str">
        <f t="shared" si="105"/>
        <v/>
      </c>
      <c r="R152" s="207" t="str">
        <f t="shared" si="105"/>
        <v/>
      </c>
      <c r="T152" s="325">
        <v>9.9999999999999995E-7</v>
      </c>
      <c r="U152" s="325" t="s">
        <v>693</v>
      </c>
      <c r="V152" s="325">
        <v>6</v>
      </c>
      <c r="W152" s="75">
        <v>10</v>
      </c>
      <c r="X152" s="75" t="s">
        <v>134</v>
      </c>
    </row>
    <row r="153" spans="2:24" ht="15" customHeight="1">
      <c r="B153" s="192">
        <f t="shared" si="96"/>
        <v>7</v>
      </c>
      <c r="C153" s="212" t="str">
        <f t="shared" si="106"/>
        <v/>
      </c>
      <c r="D153" s="212" t="str">
        <f t="shared" si="97"/>
        <v>-</v>
      </c>
      <c r="E153" s="212" t="str">
        <f t="shared" si="98"/>
        <v>-</v>
      </c>
      <c r="F153" s="212" t="str">
        <f t="shared" si="99"/>
        <v/>
      </c>
      <c r="H153" s="221" t="str">
        <f>IF($N97=FALSE,"",ROUND(Pressure_4_R2!N10*$L$85,M$146+1))</f>
        <v/>
      </c>
      <c r="I153" s="221" t="str">
        <f>IF($N97=FALSE,"",ROUND(Pressure_4_R2!O10*$L$85,M$146+1))</f>
        <v/>
      </c>
      <c r="J153" s="221" t="str">
        <f t="shared" si="107"/>
        <v/>
      </c>
      <c r="K153" s="222" t="str">
        <f t="shared" si="100"/>
        <v>-</v>
      </c>
      <c r="M153" s="207" t="str">
        <f t="shared" ca="1" si="101"/>
        <v/>
      </c>
      <c r="N153" s="207" t="str">
        <f t="shared" ca="1" si="102"/>
        <v/>
      </c>
      <c r="O153" s="207" t="str">
        <f t="shared" ca="1" si="103"/>
        <v/>
      </c>
      <c r="P153" s="207" t="str">
        <f t="shared" ca="1" si="104"/>
        <v/>
      </c>
      <c r="Q153" s="207" t="str">
        <f t="shared" si="105"/>
        <v/>
      </c>
      <c r="R153" s="207" t="str">
        <f t="shared" si="105"/>
        <v/>
      </c>
      <c r="T153" s="325">
        <v>1.0000000000000001E-5</v>
      </c>
      <c r="U153" s="325" t="s">
        <v>694</v>
      </c>
      <c r="V153" s="325">
        <v>5</v>
      </c>
      <c r="W153" s="75">
        <v>100</v>
      </c>
      <c r="X153" s="75" t="s">
        <v>135</v>
      </c>
    </row>
    <row r="154" spans="2:24" ht="15" customHeight="1">
      <c r="B154" s="192">
        <f t="shared" si="96"/>
        <v>8</v>
      </c>
      <c r="C154" s="212" t="str">
        <f t="shared" si="106"/>
        <v/>
      </c>
      <c r="D154" s="212" t="str">
        <f t="shared" si="97"/>
        <v>-</v>
      </c>
      <c r="E154" s="212" t="str">
        <f t="shared" si="98"/>
        <v>-</v>
      </c>
      <c r="F154" s="212" t="str">
        <f t="shared" si="99"/>
        <v/>
      </c>
      <c r="H154" s="221" t="str">
        <f>IF($N98=FALSE,"",ROUND(Pressure_4_R2!N11*$L$85,M$146+1))</f>
        <v/>
      </c>
      <c r="I154" s="221" t="str">
        <f>IF($N98=FALSE,"",ROUND(Pressure_4_R2!O11*$L$85,M$146+1))</f>
        <v/>
      </c>
      <c r="J154" s="221" t="str">
        <f t="shared" si="107"/>
        <v/>
      </c>
      <c r="K154" s="222" t="str">
        <f t="shared" si="100"/>
        <v>-</v>
      </c>
      <c r="M154" s="207" t="str">
        <f t="shared" ca="1" si="101"/>
        <v/>
      </c>
      <c r="N154" s="207" t="str">
        <f t="shared" ca="1" si="102"/>
        <v/>
      </c>
      <c r="O154" s="207" t="str">
        <f t="shared" ca="1" si="103"/>
        <v/>
      </c>
      <c r="P154" s="207" t="str">
        <f t="shared" ca="1" si="104"/>
        <v/>
      </c>
      <c r="Q154" s="207" t="str">
        <f t="shared" si="105"/>
        <v/>
      </c>
      <c r="R154" s="207" t="str">
        <f t="shared" si="105"/>
        <v/>
      </c>
      <c r="T154" s="325">
        <v>1E-4</v>
      </c>
      <c r="U154" s="325" t="s">
        <v>695</v>
      </c>
      <c r="V154" s="325">
        <v>4</v>
      </c>
      <c r="W154" s="75">
        <v>1000</v>
      </c>
      <c r="X154" s="75" t="s">
        <v>136</v>
      </c>
    </row>
    <row r="155" spans="2:24" ht="15" customHeight="1">
      <c r="B155" s="192">
        <f t="shared" si="96"/>
        <v>9</v>
      </c>
      <c r="C155" s="212" t="str">
        <f t="shared" si="106"/>
        <v/>
      </c>
      <c r="D155" s="212" t="str">
        <f t="shared" si="97"/>
        <v>-</v>
      </c>
      <c r="E155" s="212" t="str">
        <f t="shared" si="98"/>
        <v>-</v>
      </c>
      <c r="F155" s="212" t="str">
        <f t="shared" si="99"/>
        <v/>
      </c>
      <c r="H155" s="221" t="str">
        <f>IF($N99=FALSE,"",ROUND(Pressure_4_R2!N12*$L$85,M$146+1))</f>
        <v/>
      </c>
      <c r="I155" s="221" t="str">
        <f>IF($N99=FALSE,"",ROUND(Pressure_4_R2!O12*$L$85,M$146+1))</f>
        <v/>
      </c>
      <c r="J155" s="221" t="str">
        <f t="shared" si="107"/>
        <v/>
      </c>
      <c r="K155" s="222" t="str">
        <f t="shared" si="100"/>
        <v>-</v>
      </c>
      <c r="M155" s="207" t="str">
        <f t="shared" ca="1" si="101"/>
        <v/>
      </c>
      <c r="N155" s="207" t="str">
        <f t="shared" ca="1" si="102"/>
        <v/>
      </c>
      <c r="O155" s="207" t="str">
        <f t="shared" ca="1" si="103"/>
        <v/>
      </c>
      <c r="P155" s="207" t="str">
        <f t="shared" ca="1" si="104"/>
        <v/>
      </c>
      <c r="Q155" s="207" t="str">
        <f t="shared" si="105"/>
        <v/>
      </c>
      <c r="R155" s="207" t="str">
        <f t="shared" si="105"/>
        <v/>
      </c>
      <c r="T155" s="325">
        <v>1E-3</v>
      </c>
      <c r="U155" s="326" t="s">
        <v>696</v>
      </c>
      <c r="V155" s="325">
        <v>3</v>
      </c>
      <c r="W155" s="75">
        <v>10000</v>
      </c>
      <c r="X155" s="75" t="s">
        <v>137</v>
      </c>
    </row>
    <row r="156" spans="2:24" ht="15" customHeight="1">
      <c r="B156" s="192">
        <f t="shared" si="96"/>
        <v>10</v>
      </c>
      <c r="C156" s="212" t="str">
        <f t="shared" si="106"/>
        <v/>
      </c>
      <c r="D156" s="212" t="str">
        <f t="shared" si="97"/>
        <v>-</v>
      </c>
      <c r="E156" s="212" t="str">
        <f t="shared" si="98"/>
        <v>-</v>
      </c>
      <c r="F156" s="212" t="str">
        <f t="shared" si="99"/>
        <v/>
      </c>
      <c r="H156" s="221" t="str">
        <f>IF($N100=FALSE,"",ROUND(Pressure_4_R2!N13*$L$85,M$146+1))</f>
        <v/>
      </c>
      <c r="I156" s="221" t="str">
        <f>IF($N100=FALSE,"",ROUND(Pressure_4_R2!O13*$L$85,M$146+1))</f>
        <v/>
      </c>
      <c r="J156" s="221" t="str">
        <f t="shared" si="107"/>
        <v/>
      </c>
      <c r="K156" s="222" t="str">
        <f t="shared" si="100"/>
        <v>-</v>
      </c>
      <c r="M156" s="207" t="str">
        <f t="shared" ca="1" si="101"/>
        <v/>
      </c>
      <c r="N156" s="207" t="str">
        <f t="shared" ca="1" si="102"/>
        <v/>
      </c>
      <c r="O156" s="207" t="str">
        <f t="shared" ca="1" si="103"/>
        <v/>
      </c>
      <c r="P156" s="207" t="str">
        <f t="shared" ca="1" si="104"/>
        <v/>
      </c>
      <c r="Q156" s="207" t="str">
        <f t="shared" si="105"/>
        <v/>
      </c>
      <c r="R156" s="207" t="str">
        <f t="shared" si="105"/>
        <v/>
      </c>
      <c r="T156" s="325">
        <v>0.01</v>
      </c>
      <c r="U156" s="326" t="s">
        <v>697</v>
      </c>
      <c r="V156" s="325">
        <v>2</v>
      </c>
      <c r="W156" s="75">
        <v>100000</v>
      </c>
      <c r="X156" s="75" t="s">
        <v>138</v>
      </c>
    </row>
    <row r="157" spans="2:24" ht="15" customHeight="1">
      <c r="B157" s="192">
        <f t="shared" si="96"/>
        <v>11</v>
      </c>
      <c r="C157" s="212" t="str">
        <f t="shared" si="106"/>
        <v/>
      </c>
      <c r="D157" s="212" t="str">
        <f t="shared" si="97"/>
        <v>-</v>
      </c>
      <c r="E157" s="212" t="str">
        <f t="shared" si="98"/>
        <v>-</v>
      </c>
      <c r="F157" s="212" t="str">
        <f t="shared" si="99"/>
        <v/>
      </c>
      <c r="H157" s="221" t="str">
        <f>IF($N101=FALSE,"",ROUND(Pressure_4_R2!N14*$L$85,M$146+1))</f>
        <v/>
      </c>
      <c r="I157" s="221" t="str">
        <f>IF($N101=FALSE,"",ROUND(Pressure_4_R2!O14*$L$85,M$146+1))</f>
        <v/>
      </c>
      <c r="J157" s="221" t="str">
        <f t="shared" si="107"/>
        <v/>
      </c>
      <c r="K157" s="222" t="str">
        <f t="shared" si="100"/>
        <v>-</v>
      </c>
      <c r="M157" s="207" t="str">
        <f t="shared" ca="1" si="101"/>
        <v/>
      </c>
      <c r="N157" s="207" t="str">
        <f t="shared" ca="1" si="102"/>
        <v/>
      </c>
      <c r="O157" s="207" t="str">
        <f t="shared" ca="1" si="103"/>
        <v/>
      </c>
      <c r="P157" s="207" t="str">
        <f t="shared" ca="1" si="104"/>
        <v/>
      </c>
      <c r="Q157" s="207" t="str">
        <f t="shared" si="105"/>
        <v/>
      </c>
      <c r="R157" s="207" t="str">
        <f t="shared" si="105"/>
        <v/>
      </c>
      <c r="T157" s="325">
        <v>0.1</v>
      </c>
      <c r="U157" s="326" t="s">
        <v>698</v>
      </c>
      <c r="V157" s="325">
        <v>1</v>
      </c>
      <c r="W157" s="75">
        <v>1000000</v>
      </c>
      <c r="X157" s="75" t="s">
        <v>139</v>
      </c>
    </row>
    <row r="158" spans="2:24" ht="15" customHeight="1">
      <c r="B158" s="192">
        <f t="shared" si="96"/>
        <v>12</v>
      </c>
      <c r="C158" s="212" t="str">
        <f t="shared" si="106"/>
        <v/>
      </c>
      <c r="D158" s="212" t="str">
        <f t="shared" si="97"/>
        <v>-</v>
      </c>
      <c r="E158" s="212" t="str">
        <f t="shared" si="98"/>
        <v>-</v>
      </c>
      <c r="F158" s="212" t="str">
        <f t="shared" si="99"/>
        <v/>
      </c>
      <c r="H158" s="221" t="str">
        <f>IF($N102=FALSE,"",ROUND(Pressure_4_R2!N15*$L$85,M$146+1))</f>
        <v/>
      </c>
      <c r="I158" s="221" t="str">
        <f>IF($N102=FALSE,"",ROUND(Pressure_4_R2!O15*$L$85,M$146+1))</f>
        <v/>
      </c>
      <c r="J158" s="221" t="str">
        <f t="shared" si="107"/>
        <v/>
      </c>
      <c r="K158" s="222" t="str">
        <f t="shared" si="100"/>
        <v>-</v>
      </c>
      <c r="M158" s="207" t="str">
        <f t="shared" ca="1" si="101"/>
        <v/>
      </c>
      <c r="N158" s="207" t="str">
        <f t="shared" ca="1" si="102"/>
        <v/>
      </c>
      <c r="O158" s="207" t="str">
        <f t="shared" ca="1" si="103"/>
        <v/>
      </c>
      <c r="P158" s="207" t="str">
        <f t="shared" ca="1" si="104"/>
        <v/>
      </c>
      <c r="Q158" s="207" t="str">
        <f t="shared" si="105"/>
        <v/>
      </c>
      <c r="R158" s="207" t="str">
        <f t="shared" si="105"/>
        <v/>
      </c>
      <c r="T158" s="325">
        <v>1</v>
      </c>
      <c r="U158" s="325">
        <v>0</v>
      </c>
      <c r="V158" s="325">
        <v>0</v>
      </c>
      <c r="W158" s="75">
        <v>10000000</v>
      </c>
      <c r="X158" s="75" t="s">
        <v>140</v>
      </c>
    </row>
    <row r="159" spans="2:24" ht="15" customHeight="1">
      <c r="B159" s="192">
        <f t="shared" si="96"/>
        <v>13</v>
      </c>
      <c r="C159" s="212" t="str">
        <f t="shared" si="106"/>
        <v/>
      </c>
      <c r="D159" s="212" t="str">
        <f t="shared" si="97"/>
        <v>-</v>
      </c>
      <c r="E159" s="212" t="str">
        <f t="shared" si="98"/>
        <v>-</v>
      </c>
      <c r="F159" s="212" t="str">
        <f t="shared" si="99"/>
        <v/>
      </c>
      <c r="H159" s="221" t="str">
        <f>IF($N103=FALSE,"",ROUND(Pressure_4_R2!N16*$L$85,M$146+1))</f>
        <v/>
      </c>
      <c r="I159" s="221" t="str">
        <f>IF($N103=FALSE,"",ROUND(Pressure_4_R2!O16*$L$85,M$146+1))</f>
        <v/>
      </c>
      <c r="J159" s="221" t="str">
        <f t="shared" si="107"/>
        <v/>
      </c>
      <c r="K159" s="222" t="str">
        <f t="shared" si="100"/>
        <v>-</v>
      </c>
      <c r="M159" s="207" t="str">
        <f t="shared" ca="1" si="101"/>
        <v/>
      </c>
      <c r="N159" s="207" t="str">
        <f t="shared" ca="1" si="102"/>
        <v/>
      </c>
      <c r="O159" s="207" t="str">
        <f t="shared" ca="1" si="103"/>
        <v/>
      </c>
      <c r="P159" s="207" t="str">
        <f t="shared" ca="1" si="104"/>
        <v/>
      </c>
      <c r="Q159" s="207" t="str">
        <f t="shared" si="105"/>
        <v/>
      </c>
      <c r="R159" s="207" t="str">
        <f t="shared" si="105"/>
        <v/>
      </c>
      <c r="T159" s="325">
        <v>10</v>
      </c>
      <c r="U159" s="325">
        <v>0</v>
      </c>
      <c r="V159" s="325">
        <v>-1</v>
      </c>
      <c r="W159" s="75"/>
      <c r="X159" s="75"/>
    </row>
    <row r="160" spans="2:24" ht="15" customHeight="1">
      <c r="B160" s="192">
        <f t="shared" si="96"/>
        <v>14</v>
      </c>
      <c r="C160" s="212" t="str">
        <f t="shared" si="106"/>
        <v/>
      </c>
      <c r="D160" s="212" t="str">
        <f t="shared" si="97"/>
        <v>-</v>
      </c>
      <c r="E160" s="212" t="str">
        <f t="shared" si="98"/>
        <v>-</v>
      </c>
      <c r="F160" s="212" t="str">
        <f t="shared" si="99"/>
        <v/>
      </c>
      <c r="H160" s="221" t="str">
        <f>IF($N104=FALSE,"",ROUND(Pressure_4_R2!N17*$L$85,M$146+1))</f>
        <v/>
      </c>
      <c r="I160" s="221" t="str">
        <f>IF($N104=FALSE,"",ROUND(Pressure_4_R2!O17*$L$85,M$146+1))</f>
        <v/>
      </c>
      <c r="J160" s="221" t="str">
        <f t="shared" si="107"/>
        <v/>
      </c>
      <c r="K160" s="222" t="str">
        <f t="shared" si="100"/>
        <v>-</v>
      </c>
      <c r="M160" s="207" t="str">
        <f t="shared" ca="1" si="101"/>
        <v/>
      </c>
      <c r="N160" s="207" t="str">
        <f t="shared" ca="1" si="102"/>
        <v/>
      </c>
      <c r="O160" s="207" t="str">
        <f t="shared" ca="1" si="103"/>
        <v/>
      </c>
      <c r="P160" s="207" t="str">
        <f t="shared" ca="1" si="104"/>
        <v/>
      </c>
      <c r="Q160" s="207" t="str">
        <f t="shared" si="105"/>
        <v/>
      </c>
      <c r="R160" s="207" t="str">
        <f t="shared" si="105"/>
        <v/>
      </c>
      <c r="T160" s="325">
        <v>100</v>
      </c>
      <c r="U160" s="325">
        <v>0</v>
      </c>
      <c r="V160" s="325">
        <v>-2</v>
      </c>
    </row>
    <row r="161" spans="1:24" ht="15" customHeight="1">
      <c r="B161" s="192">
        <f t="shared" si="96"/>
        <v>15</v>
      </c>
      <c r="C161" s="212" t="str">
        <f t="shared" si="106"/>
        <v/>
      </c>
      <c r="D161" s="212" t="str">
        <f t="shared" si="97"/>
        <v>-</v>
      </c>
      <c r="E161" s="212" t="str">
        <f t="shared" si="98"/>
        <v>-</v>
      </c>
      <c r="F161" s="212" t="str">
        <f t="shared" si="99"/>
        <v/>
      </c>
      <c r="H161" s="221" t="str">
        <f>IF($N105=FALSE,"",ROUND(Pressure_4_R2!N18*$L$85,M$146+1))</f>
        <v/>
      </c>
      <c r="I161" s="221" t="str">
        <f>IF($N105=FALSE,"",ROUND(Pressure_4_R2!O18*$L$85,M$146+1))</f>
        <v/>
      </c>
      <c r="J161" s="221" t="str">
        <f t="shared" si="107"/>
        <v/>
      </c>
      <c r="K161" s="222" t="str">
        <f t="shared" si="100"/>
        <v>-</v>
      </c>
      <c r="M161" s="207" t="str">
        <f t="shared" ca="1" si="101"/>
        <v/>
      </c>
      <c r="N161" s="207" t="str">
        <f t="shared" ca="1" si="102"/>
        <v/>
      </c>
      <c r="O161" s="207" t="str">
        <f t="shared" ca="1" si="103"/>
        <v/>
      </c>
      <c r="P161" s="207" t="str">
        <f t="shared" ca="1" si="104"/>
        <v/>
      </c>
      <c r="Q161" s="207" t="str">
        <f t="shared" si="105"/>
        <v/>
      </c>
      <c r="R161" s="207" t="str">
        <f t="shared" si="105"/>
        <v/>
      </c>
      <c r="S161" s="191"/>
    </row>
    <row r="162" spans="1:24" ht="15" customHeight="1">
      <c r="B162" s="191"/>
      <c r="C162" s="191"/>
      <c r="D162" s="191"/>
      <c r="E162" s="191"/>
      <c r="T162" s="191"/>
    </row>
    <row r="163" spans="1:24" ht="15" customHeight="1">
      <c r="B163" s="191"/>
      <c r="C163" s="191"/>
      <c r="D163" s="191"/>
      <c r="E163" s="191"/>
      <c r="F163" s="208"/>
      <c r="T163" s="191"/>
    </row>
    <row r="164" spans="1:24" ht="15" customHeight="1">
      <c r="B164" s="191"/>
      <c r="C164" s="191"/>
      <c r="D164" s="191"/>
      <c r="E164" s="191"/>
      <c r="H164" s="208"/>
      <c r="I164" s="208"/>
      <c r="J164" s="208"/>
      <c r="K164" s="208"/>
      <c r="L164" s="208"/>
      <c r="M164" s="208"/>
      <c r="N164" s="208"/>
    </row>
    <row r="165" spans="1:24" ht="15" customHeight="1">
      <c r="A165" s="188" t="s">
        <v>479</v>
      </c>
      <c r="B165" s="189"/>
      <c r="C165" s="189"/>
      <c r="D165" s="189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</row>
    <row r="166" spans="1:24" ht="15" customHeight="1">
      <c r="B166" s="313" t="s">
        <v>425</v>
      </c>
      <c r="C166" s="287" t="s">
        <v>818</v>
      </c>
      <c r="D166" s="398" t="s">
        <v>806</v>
      </c>
      <c r="E166" s="398" t="s">
        <v>808</v>
      </c>
      <c r="F166" s="398" t="s">
        <v>807</v>
      </c>
      <c r="G166" s="398" t="s">
        <v>809</v>
      </c>
      <c r="H166" s="323" t="s">
        <v>674</v>
      </c>
      <c r="I166" s="287" t="s">
        <v>801</v>
      </c>
      <c r="J166" s="319" t="s">
        <v>427</v>
      </c>
      <c r="K166" s="322" t="s">
        <v>671</v>
      </c>
      <c r="L166" s="319" t="s">
        <v>426</v>
      </c>
      <c r="M166" s="287">
        <f ca="1">E172</f>
        <v>0</v>
      </c>
      <c r="N166" s="287" t="s">
        <v>713</v>
      </c>
      <c r="O166" s="319" t="s">
        <v>480</v>
      </c>
      <c r="P166" s="190"/>
      <c r="Q166" s="190"/>
      <c r="R166" s="190"/>
      <c r="S166" s="190"/>
      <c r="T166" s="190"/>
      <c r="U166" s="190"/>
      <c r="V166" s="190"/>
      <c r="W166" s="190"/>
    </row>
    <row r="167" spans="1:24" ht="15" customHeight="1">
      <c r="B167" s="192">
        <f>COUNTIF(B173:B202,TRUE)/2</f>
        <v>0</v>
      </c>
      <c r="C167" s="288" t="str">
        <f ca="1">OFFSET(V231,COUNTIF(T232:T242,"&lt;="&amp;J167),0)</f>
        <v>자리수</v>
      </c>
      <c r="D167" s="288" t="e">
        <f ca="1">ROUND(MIN(Pressure_4_R3!$E$4:$E$33)/L167,C167)</f>
        <v>#N/A</v>
      </c>
      <c r="E167" s="288" t="e">
        <f ca="1">TEXT(D167,OFFSET(X231,COUNTIF(W232:W240,"&lt;="&amp;ABS(D167)),0)&amp;OFFSET(U231,MATCH(IF(D167=INT(D167),0,LEN(MID(D167-INT(D167),FIND(".",D167,1),LEN(D167)-FIND(".",D167,1)))),V232:V242,0),0))</f>
        <v>#N/A</v>
      </c>
      <c r="F167" s="288" t="e">
        <f ca="1">ROUND(MAX(Pressure_4_R3!$E$4:$E$33)/L167,C167)</f>
        <v>#N/A</v>
      </c>
      <c r="G167" s="288" t="e">
        <f ca="1">TEXT(F167,OFFSET(X231,COUNTIF(W232:W240,"&lt;="&amp;ABS(F167)),0)&amp;OFFSET(U231,MATCH(IF(F167=INT(F167),0,LEN(MID(F167-INT(F167),FIND(".",F167,1),LEN(F167)-FIND(".",F167,1)))),V232:V242,0),0))</f>
        <v>#N/A</v>
      </c>
      <c r="H167" s="197">
        <f>Pressure_4_R3!K4</f>
        <v>0</v>
      </c>
      <c r="I167" s="288" t="str">
        <f ca="1">TEXT(H167,OFFSET(U231,COUNTIF(T232:T242,"&lt;="&amp;H167),0))</f>
        <v>For1at</v>
      </c>
      <c r="J167" s="197">
        <f>Pressure_4_R3!L4</f>
        <v>0</v>
      </c>
      <c r="K167" s="197">
        <f>Pressure_4_R3!M4</f>
        <v>0</v>
      </c>
      <c r="L167" s="197" t="e">
        <f ca="1">OFFSET($Z$6,MATCH(F172,$Z$7:$Z$31,0),MATCH(E172,$AA$6:$AH$6,0))</f>
        <v>#N/A</v>
      </c>
      <c r="M167" s="288" t="e">
        <f ca="1">J167*L167</f>
        <v>#N/A</v>
      </c>
      <c r="N167" s="288" t="str">
        <f ca="1">OFFSET(V231,COUNTIF(T232:T242,"&lt;="&amp;M167),0)</f>
        <v>자리수</v>
      </c>
      <c r="O167" s="197">
        <f>Pressure_4_R3!J$4</f>
        <v>0</v>
      </c>
      <c r="P167" s="190"/>
      <c r="Q167" s="190"/>
      <c r="R167" s="190"/>
      <c r="S167" s="190"/>
      <c r="T167" s="190"/>
      <c r="U167" s="190"/>
      <c r="V167" s="190"/>
      <c r="W167" s="190"/>
    </row>
    <row r="168" spans="1:24" ht="15" customHeight="1">
      <c r="B168" s="189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1"/>
      <c r="S168" s="191"/>
      <c r="T168" s="191"/>
    </row>
    <row r="169" spans="1:24" s="196" customFormat="1" ht="15" customHeight="1">
      <c r="B169" s="195" t="s">
        <v>481</v>
      </c>
      <c r="C169" s="193"/>
      <c r="D169" s="193"/>
      <c r="E169" s="194"/>
      <c r="F169" s="193"/>
      <c r="G169" s="189"/>
      <c r="H169" s="193"/>
      <c r="I169" s="193"/>
      <c r="J169" s="193"/>
      <c r="K169" s="193"/>
      <c r="L169" s="193"/>
      <c r="M169" s="193"/>
      <c r="N169" s="195" t="s">
        <v>482</v>
      </c>
    </row>
    <row r="170" spans="1:24" s="190" customFormat="1" ht="15" customHeight="1">
      <c r="B170" s="693" t="s">
        <v>483</v>
      </c>
      <c r="C170" s="693" t="s">
        <v>484</v>
      </c>
      <c r="D170" s="710" t="s">
        <v>415</v>
      </c>
      <c r="E170" s="712" t="s">
        <v>354</v>
      </c>
      <c r="F170" s="693" t="s">
        <v>554</v>
      </c>
      <c r="G170" s="693"/>
      <c r="H170" s="693"/>
      <c r="I170" s="693" t="s">
        <v>485</v>
      </c>
      <c r="J170" s="694" t="s">
        <v>556</v>
      </c>
      <c r="K170" s="695"/>
      <c r="L170" s="696"/>
      <c r="M170" s="193"/>
      <c r="N170" s="693" t="s">
        <v>483</v>
      </c>
      <c r="O170" s="693" t="s">
        <v>486</v>
      </c>
      <c r="P170" s="693" t="s">
        <v>432</v>
      </c>
      <c r="Q170" s="694" t="s">
        <v>558</v>
      </c>
      <c r="R170" s="695"/>
      <c r="S170" s="695"/>
      <c r="T170" s="696"/>
      <c r="U170" s="694" t="s">
        <v>560</v>
      </c>
      <c r="V170" s="695"/>
      <c r="W170" s="695"/>
      <c r="X170" s="696"/>
    </row>
    <row r="171" spans="1:24" s="190" customFormat="1" ht="15" customHeight="1">
      <c r="B171" s="693"/>
      <c r="C171" s="693"/>
      <c r="D171" s="711"/>
      <c r="E171" s="712"/>
      <c r="F171" s="318" t="s">
        <v>436</v>
      </c>
      <c r="G171" s="318" t="s">
        <v>487</v>
      </c>
      <c r="H171" s="318" t="s">
        <v>0</v>
      </c>
      <c r="I171" s="693"/>
      <c r="J171" s="320" t="s">
        <v>436</v>
      </c>
      <c r="K171" s="320" t="s">
        <v>334</v>
      </c>
      <c r="L171" s="320" t="s">
        <v>489</v>
      </c>
      <c r="M171" s="193"/>
      <c r="N171" s="693"/>
      <c r="O171" s="693"/>
      <c r="P171" s="693"/>
      <c r="Q171" s="320" t="s">
        <v>436</v>
      </c>
      <c r="R171" s="320" t="s">
        <v>437</v>
      </c>
      <c r="S171" s="320" t="s">
        <v>440</v>
      </c>
      <c r="T171" s="320" t="s">
        <v>490</v>
      </c>
      <c r="U171" s="320" t="s">
        <v>491</v>
      </c>
      <c r="V171" s="320" t="s">
        <v>437</v>
      </c>
      <c r="W171" s="320" t="s">
        <v>440</v>
      </c>
      <c r="X171" s="320" t="s">
        <v>492</v>
      </c>
    </row>
    <row r="172" spans="1:24" s="190" customFormat="1" ht="15" customHeight="1">
      <c r="B172" s="693"/>
      <c r="C172" s="693"/>
      <c r="D172" s="371">
        <f ca="1">표준압력!H201</f>
        <v>0</v>
      </c>
      <c r="E172" s="371">
        <f ca="1">D172</f>
        <v>0</v>
      </c>
      <c r="F172" s="372">
        <f>K167</f>
        <v>0</v>
      </c>
      <c r="G172" s="320">
        <f>F172</f>
        <v>0</v>
      </c>
      <c r="H172" s="320">
        <f>G172</f>
        <v>0</v>
      </c>
      <c r="I172" s="693"/>
      <c r="J172" s="318">
        <f ca="1">$E172</f>
        <v>0</v>
      </c>
      <c r="K172" s="318">
        <f ca="1">$E172</f>
        <v>0</v>
      </c>
      <c r="L172" s="318">
        <f ca="1">$E172</f>
        <v>0</v>
      </c>
      <c r="M172" s="193"/>
      <c r="N172" s="693"/>
      <c r="O172" s="693"/>
      <c r="P172" s="693"/>
      <c r="Q172" s="318">
        <f ca="1">J172</f>
        <v>0</v>
      </c>
      <c r="R172" s="318">
        <f ca="1">K172</f>
        <v>0</v>
      </c>
      <c r="S172" s="318">
        <f ca="1">L172</f>
        <v>0</v>
      </c>
      <c r="T172" s="318">
        <f ca="1">S172</f>
        <v>0</v>
      </c>
      <c r="U172" s="318">
        <f ca="1">Q172</f>
        <v>0</v>
      </c>
      <c r="V172" s="318">
        <f ca="1">R172</f>
        <v>0</v>
      </c>
      <c r="W172" s="318">
        <f ca="1">S172</f>
        <v>0</v>
      </c>
      <c r="X172" s="318">
        <f ca="1">T172</f>
        <v>0</v>
      </c>
    </row>
    <row r="173" spans="1:24" s="190" customFormat="1" ht="15" customHeight="1">
      <c r="B173" s="198" t="b">
        <f>IF(Pressure_4_R3!U4="",FALSE,TRUE)</f>
        <v>0</v>
      </c>
      <c r="C173" s="199">
        <v>1</v>
      </c>
      <c r="D173" s="200" t="str">
        <f>IF($B173=FALSE,"",표준압력!G201)</f>
        <v/>
      </c>
      <c r="E173" s="200" t="str">
        <f>IF($B173=FALSE,"",표준압력!Q201)</f>
        <v/>
      </c>
      <c r="F173" s="200" t="str">
        <f>IF($B173=FALSE,"",Pressure_4_R3!U4)</f>
        <v/>
      </c>
      <c r="G173" s="201" t="str">
        <f>IF($B173=FALSE,"",Pressure_4_R3!V4)</f>
        <v/>
      </c>
      <c r="H173" s="201" t="str">
        <f>IF($B173=FALSE,"",Pressure_4_R3!W4)</f>
        <v/>
      </c>
      <c r="I173" s="207" t="b">
        <f t="shared" ref="I173:I202" si="108">TYPE(G173)=1</f>
        <v>0</v>
      </c>
      <c r="J173" s="202" t="str">
        <f t="shared" ref="J173:J202" si="109">IF($B173=FALSE,"",F173*$L$167)</f>
        <v/>
      </c>
      <c r="K173" s="203" t="str">
        <f t="shared" ref="K173:K202" si="110">IF($B173=FALSE,"",IF(G173="ⅹ",J173,G173*$L$167))</f>
        <v/>
      </c>
      <c r="L173" s="203" t="str">
        <f t="shared" ref="L173:L202" si="111">IF($B173=FALSE,"",IF(H173="ⅹ",K173,H173*$L$167))</f>
        <v/>
      </c>
      <c r="M173" s="193"/>
      <c r="N173" s="204" t="b">
        <f t="shared" ref="N173:N202" si="112">IF($P173&gt;$B$167,FALSE,TRUE)</f>
        <v>0</v>
      </c>
      <c r="O173" s="346" t="s">
        <v>379</v>
      </c>
      <c r="P173" s="350">
        <v>1</v>
      </c>
      <c r="Q173" s="348" t="str">
        <f t="shared" ref="Q173:S187" si="113">IF($N173=FALSE,"",J173)</f>
        <v/>
      </c>
      <c r="R173" s="204" t="str">
        <f t="shared" si="113"/>
        <v/>
      </c>
      <c r="S173" s="204" t="str">
        <f t="shared" si="113"/>
        <v/>
      </c>
      <c r="T173" s="352" t="str">
        <f t="shared" ref="T173:T202" si="114">IF($N173=FALSE,"",AVERAGE(Q173:S173))</f>
        <v/>
      </c>
      <c r="U173" s="348" t="str">
        <f>IF($N173=FALSE,"",Q173-Q$173)</f>
        <v/>
      </c>
      <c r="V173" s="348" t="str">
        <f t="shared" ref="V173:V187" si="115">IF($N173=FALSE,"",R173-R$173)</f>
        <v/>
      </c>
      <c r="W173" s="348" t="str">
        <f t="shared" ref="W173:W187" si="116">IF($N173=FALSE,"",S173-S$173)</f>
        <v/>
      </c>
      <c r="X173" s="353" t="str">
        <f t="shared" ref="X173:X202" si="117">IF($N173=FALSE,"",MAX(U173:W173)-MIN(U173:W173))</f>
        <v/>
      </c>
    </row>
    <row r="174" spans="1:24" s="190" customFormat="1" ht="15" customHeight="1">
      <c r="B174" s="198" t="b">
        <f>IF(Pressure_4_R3!U5="",FALSE,TRUE)</f>
        <v>0</v>
      </c>
      <c r="C174" s="199">
        <v>2</v>
      </c>
      <c r="D174" s="200" t="str">
        <f>IF($B174=FALSE,"",표준압력!G202)</f>
        <v/>
      </c>
      <c r="E174" s="200" t="str">
        <f>IF($B174=FALSE,"",표준압력!Q202)</f>
        <v/>
      </c>
      <c r="F174" s="200" t="str">
        <f>IF($B174=FALSE,"",Pressure_4_R3!U5)</f>
        <v/>
      </c>
      <c r="G174" s="201" t="str">
        <f>IF($B174=FALSE,"",Pressure_4_R3!V5)</f>
        <v/>
      </c>
      <c r="H174" s="201" t="str">
        <f>IF($B174=FALSE,"",Pressure_4_R3!W5)</f>
        <v/>
      </c>
      <c r="I174" s="207" t="b">
        <f t="shared" si="108"/>
        <v>0</v>
      </c>
      <c r="J174" s="202" t="str">
        <f t="shared" si="109"/>
        <v/>
      </c>
      <c r="K174" s="203" t="str">
        <f t="shared" si="110"/>
        <v/>
      </c>
      <c r="L174" s="203" t="str">
        <f t="shared" si="111"/>
        <v/>
      </c>
      <c r="M174" s="193"/>
      <c r="N174" s="204" t="b">
        <f t="shared" si="112"/>
        <v>0</v>
      </c>
      <c r="O174" s="346" t="s">
        <v>379</v>
      </c>
      <c r="P174" s="350">
        <v>2</v>
      </c>
      <c r="Q174" s="348" t="str">
        <f t="shared" si="113"/>
        <v/>
      </c>
      <c r="R174" s="204" t="str">
        <f t="shared" si="113"/>
        <v/>
      </c>
      <c r="S174" s="204" t="str">
        <f t="shared" si="113"/>
        <v/>
      </c>
      <c r="T174" s="352" t="str">
        <f t="shared" si="114"/>
        <v/>
      </c>
      <c r="U174" s="348" t="str">
        <f t="shared" ref="U174:U187" si="118">IF($N174=FALSE,"",Q174-Q$173)</f>
        <v/>
      </c>
      <c r="V174" s="348" t="str">
        <f t="shared" si="115"/>
        <v/>
      </c>
      <c r="W174" s="348" t="str">
        <f t="shared" si="116"/>
        <v/>
      </c>
      <c r="X174" s="353" t="str">
        <f t="shared" si="117"/>
        <v/>
      </c>
    </row>
    <row r="175" spans="1:24" s="190" customFormat="1" ht="15" customHeight="1">
      <c r="B175" s="198" t="b">
        <f>IF(Pressure_4_R3!U6="",FALSE,TRUE)</f>
        <v>0</v>
      </c>
      <c r="C175" s="199">
        <v>3</v>
      </c>
      <c r="D175" s="200" t="str">
        <f>IF($B175=FALSE,"",표준압력!G203)</f>
        <v/>
      </c>
      <c r="E175" s="200" t="str">
        <f>IF($B175=FALSE,"",표준압력!Q203)</f>
        <v/>
      </c>
      <c r="F175" s="200" t="str">
        <f>IF($B175=FALSE,"",Pressure_4_R3!U6)</f>
        <v/>
      </c>
      <c r="G175" s="201" t="str">
        <f>IF($B175=FALSE,"",Pressure_4_R3!V6)</f>
        <v/>
      </c>
      <c r="H175" s="201" t="str">
        <f>IF($B175=FALSE,"",Pressure_4_R3!W6)</f>
        <v/>
      </c>
      <c r="I175" s="207" t="b">
        <f t="shared" si="108"/>
        <v>0</v>
      </c>
      <c r="J175" s="202" t="str">
        <f t="shared" si="109"/>
        <v/>
      </c>
      <c r="K175" s="203" t="str">
        <f t="shared" si="110"/>
        <v/>
      </c>
      <c r="L175" s="203" t="str">
        <f t="shared" si="111"/>
        <v/>
      </c>
      <c r="M175" s="193"/>
      <c r="N175" s="204" t="b">
        <f t="shared" si="112"/>
        <v>0</v>
      </c>
      <c r="O175" s="346" t="s">
        <v>379</v>
      </c>
      <c r="P175" s="350">
        <v>3</v>
      </c>
      <c r="Q175" s="348" t="str">
        <f t="shared" si="113"/>
        <v/>
      </c>
      <c r="R175" s="204" t="str">
        <f t="shared" si="113"/>
        <v/>
      </c>
      <c r="S175" s="204" t="str">
        <f t="shared" si="113"/>
        <v/>
      </c>
      <c r="T175" s="352" t="str">
        <f t="shared" si="114"/>
        <v/>
      </c>
      <c r="U175" s="348" t="str">
        <f t="shared" si="118"/>
        <v/>
      </c>
      <c r="V175" s="348" t="str">
        <f t="shared" si="115"/>
        <v/>
      </c>
      <c r="W175" s="348" t="str">
        <f t="shared" si="116"/>
        <v/>
      </c>
      <c r="X175" s="353" t="str">
        <f t="shared" si="117"/>
        <v/>
      </c>
    </row>
    <row r="176" spans="1:24" s="190" customFormat="1" ht="15" customHeight="1">
      <c r="B176" s="198" t="b">
        <f>IF(Pressure_4_R3!U7="",FALSE,TRUE)</f>
        <v>0</v>
      </c>
      <c r="C176" s="199">
        <v>4</v>
      </c>
      <c r="D176" s="200" t="str">
        <f>IF($B176=FALSE,"",표준압력!G204)</f>
        <v/>
      </c>
      <c r="E176" s="200" t="str">
        <f>IF($B176=FALSE,"",표준압력!Q204)</f>
        <v/>
      </c>
      <c r="F176" s="200" t="str">
        <f>IF($B176=FALSE,"",Pressure_4_R3!U7)</f>
        <v/>
      </c>
      <c r="G176" s="201" t="str">
        <f>IF($B176=FALSE,"",Pressure_4_R3!V7)</f>
        <v/>
      </c>
      <c r="H176" s="201" t="str">
        <f>IF($B176=FALSE,"",Pressure_4_R3!W7)</f>
        <v/>
      </c>
      <c r="I176" s="207" t="b">
        <f t="shared" si="108"/>
        <v>0</v>
      </c>
      <c r="J176" s="202" t="str">
        <f t="shared" si="109"/>
        <v/>
      </c>
      <c r="K176" s="203" t="str">
        <f t="shared" si="110"/>
        <v/>
      </c>
      <c r="L176" s="203" t="str">
        <f t="shared" si="111"/>
        <v/>
      </c>
      <c r="M176" s="193"/>
      <c r="N176" s="204" t="b">
        <f t="shared" si="112"/>
        <v>0</v>
      </c>
      <c r="O176" s="346" t="s">
        <v>379</v>
      </c>
      <c r="P176" s="350">
        <v>4</v>
      </c>
      <c r="Q176" s="348" t="str">
        <f t="shared" si="113"/>
        <v/>
      </c>
      <c r="R176" s="204" t="str">
        <f t="shared" si="113"/>
        <v/>
      </c>
      <c r="S176" s="204" t="str">
        <f t="shared" si="113"/>
        <v/>
      </c>
      <c r="T176" s="352" t="str">
        <f t="shared" si="114"/>
        <v/>
      </c>
      <c r="U176" s="348" t="str">
        <f t="shared" si="118"/>
        <v/>
      </c>
      <c r="V176" s="348" t="str">
        <f t="shared" si="115"/>
        <v/>
      </c>
      <c r="W176" s="348" t="str">
        <f t="shared" si="116"/>
        <v/>
      </c>
      <c r="X176" s="353" t="str">
        <f t="shared" si="117"/>
        <v/>
      </c>
    </row>
    <row r="177" spans="2:24" s="190" customFormat="1" ht="15" customHeight="1">
      <c r="B177" s="198" t="b">
        <f>IF(Pressure_4_R3!U8="",FALSE,TRUE)</f>
        <v>0</v>
      </c>
      <c r="C177" s="199">
        <v>5</v>
      </c>
      <c r="D177" s="200" t="str">
        <f>IF($B177=FALSE,"",표준압력!G205)</f>
        <v/>
      </c>
      <c r="E177" s="200" t="str">
        <f>IF($B177=FALSE,"",표준압력!Q205)</f>
        <v/>
      </c>
      <c r="F177" s="200" t="str">
        <f>IF($B177=FALSE,"",Pressure_4_R3!U8)</f>
        <v/>
      </c>
      <c r="G177" s="201" t="str">
        <f>IF($B177=FALSE,"",Pressure_4_R3!V8)</f>
        <v/>
      </c>
      <c r="H177" s="201" t="str">
        <f>IF($B177=FALSE,"",Pressure_4_R3!W8)</f>
        <v/>
      </c>
      <c r="I177" s="207" t="b">
        <f t="shared" si="108"/>
        <v>0</v>
      </c>
      <c r="J177" s="202" t="str">
        <f t="shared" si="109"/>
        <v/>
      </c>
      <c r="K177" s="203" t="str">
        <f t="shared" si="110"/>
        <v/>
      </c>
      <c r="L177" s="203" t="str">
        <f t="shared" si="111"/>
        <v/>
      </c>
      <c r="M177" s="193"/>
      <c r="N177" s="204" t="b">
        <f t="shared" si="112"/>
        <v>0</v>
      </c>
      <c r="O177" s="346" t="s">
        <v>379</v>
      </c>
      <c r="P177" s="350">
        <v>5</v>
      </c>
      <c r="Q177" s="348" t="str">
        <f t="shared" si="113"/>
        <v/>
      </c>
      <c r="R177" s="204" t="str">
        <f t="shared" si="113"/>
        <v/>
      </c>
      <c r="S177" s="204" t="str">
        <f t="shared" si="113"/>
        <v/>
      </c>
      <c r="T177" s="352" t="str">
        <f t="shared" si="114"/>
        <v/>
      </c>
      <c r="U177" s="348" t="str">
        <f t="shared" si="118"/>
        <v/>
      </c>
      <c r="V177" s="348" t="str">
        <f t="shared" si="115"/>
        <v/>
      </c>
      <c r="W177" s="348" t="str">
        <f t="shared" si="116"/>
        <v/>
      </c>
      <c r="X177" s="353" t="str">
        <f t="shared" si="117"/>
        <v/>
      </c>
    </row>
    <row r="178" spans="2:24" s="190" customFormat="1" ht="15" customHeight="1">
      <c r="B178" s="198" t="b">
        <f>IF(Pressure_4_R3!U9="",FALSE,TRUE)</f>
        <v>0</v>
      </c>
      <c r="C178" s="199">
        <v>6</v>
      </c>
      <c r="D178" s="200" t="str">
        <f>IF($B178=FALSE,"",표준압력!G206)</f>
        <v/>
      </c>
      <c r="E178" s="200" t="str">
        <f>IF($B178=FALSE,"",표준압력!Q206)</f>
        <v/>
      </c>
      <c r="F178" s="200" t="str">
        <f>IF($B178=FALSE,"",Pressure_4_R3!U9)</f>
        <v/>
      </c>
      <c r="G178" s="201" t="str">
        <f>IF($B178=FALSE,"",Pressure_4_R3!V9)</f>
        <v/>
      </c>
      <c r="H178" s="201" t="str">
        <f>IF($B178=FALSE,"",Pressure_4_R3!W9)</f>
        <v/>
      </c>
      <c r="I178" s="207" t="b">
        <f t="shared" si="108"/>
        <v>0</v>
      </c>
      <c r="J178" s="202" t="str">
        <f t="shared" si="109"/>
        <v/>
      </c>
      <c r="K178" s="203" t="str">
        <f t="shared" si="110"/>
        <v/>
      </c>
      <c r="L178" s="203" t="str">
        <f t="shared" si="111"/>
        <v/>
      </c>
      <c r="M178" s="193"/>
      <c r="N178" s="204" t="b">
        <f t="shared" si="112"/>
        <v>0</v>
      </c>
      <c r="O178" s="346" t="s">
        <v>379</v>
      </c>
      <c r="P178" s="350">
        <v>6</v>
      </c>
      <c r="Q178" s="348" t="str">
        <f t="shared" si="113"/>
        <v/>
      </c>
      <c r="R178" s="204" t="str">
        <f t="shared" si="113"/>
        <v/>
      </c>
      <c r="S178" s="204" t="str">
        <f t="shared" si="113"/>
        <v/>
      </c>
      <c r="T178" s="352" t="str">
        <f t="shared" si="114"/>
        <v/>
      </c>
      <c r="U178" s="348" t="str">
        <f t="shared" si="118"/>
        <v/>
      </c>
      <c r="V178" s="348" t="str">
        <f t="shared" si="115"/>
        <v/>
      </c>
      <c r="W178" s="348" t="str">
        <f t="shared" si="116"/>
        <v/>
      </c>
      <c r="X178" s="353" t="str">
        <f t="shared" si="117"/>
        <v/>
      </c>
    </row>
    <row r="179" spans="2:24" s="190" customFormat="1" ht="15" customHeight="1">
      <c r="B179" s="198" t="b">
        <f>IF(Pressure_4_R3!U10="",FALSE,TRUE)</f>
        <v>0</v>
      </c>
      <c r="C179" s="199">
        <v>7</v>
      </c>
      <c r="D179" s="200" t="str">
        <f>IF($B179=FALSE,"",표준압력!G207)</f>
        <v/>
      </c>
      <c r="E179" s="200" t="str">
        <f>IF($B179=FALSE,"",표준압력!Q207)</f>
        <v/>
      </c>
      <c r="F179" s="200" t="str">
        <f>IF($B179=FALSE,"",Pressure_4_R3!U10)</f>
        <v/>
      </c>
      <c r="G179" s="201" t="str">
        <f>IF($B179=FALSE,"",Pressure_4_R3!V10)</f>
        <v/>
      </c>
      <c r="H179" s="201" t="str">
        <f>IF($B179=FALSE,"",Pressure_4_R3!W10)</f>
        <v/>
      </c>
      <c r="I179" s="207" t="b">
        <f t="shared" si="108"/>
        <v>0</v>
      </c>
      <c r="J179" s="202" t="str">
        <f t="shared" si="109"/>
        <v/>
      </c>
      <c r="K179" s="203" t="str">
        <f t="shared" si="110"/>
        <v/>
      </c>
      <c r="L179" s="203" t="str">
        <f t="shared" si="111"/>
        <v/>
      </c>
      <c r="M179" s="193"/>
      <c r="N179" s="204" t="b">
        <f t="shared" si="112"/>
        <v>0</v>
      </c>
      <c r="O179" s="346" t="s">
        <v>379</v>
      </c>
      <c r="P179" s="350">
        <v>7</v>
      </c>
      <c r="Q179" s="348" t="str">
        <f t="shared" si="113"/>
        <v/>
      </c>
      <c r="R179" s="204" t="str">
        <f t="shared" si="113"/>
        <v/>
      </c>
      <c r="S179" s="204" t="str">
        <f t="shared" si="113"/>
        <v/>
      </c>
      <c r="T179" s="352" t="str">
        <f t="shared" si="114"/>
        <v/>
      </c>
      <c r="U179" s="348" t="str">
        <f t="shared" si="118"/>
        <v/>
      </c>
      <c r="V179" s="348" t="str">
        <f t="shared" si="115"/>
        <v/>
      </c>
      <c r="W179" s="348" t="str">
        <f t="shared" si="116"/>
        <v/>
      </c>
      <c r="X179" s="353" t="str">
        <f t="shared" si="117"/>
        <v/>
      </c>
    </row>
    <row r="180" spans="2:24" s="190" customFormat="1" ht="15" customHeight="1">
      <c r="B180" s="198" t="b">
        <f>IF(Pressure_4_R3!U11="",FALSE,TRUE)</f>
        <v>0</v>
      </c>
      <c r="C180" s="199">
        <v>8</v>
      </c>
      <c r="D180" s="200" t="str">
        <f>IF($B180=FALSE,"",표준압력!G208)</f>
        <v/>
      </c>
      <c r="E180" s="200" t="str">
        <f>IF($B180=FALSE,"",표준압력!Q208)</f>
        <v/>
      </c>
      <c r="F180" s="200" t="str">
        <f>IF($B180=FALSE,"",Pressure_4_R3!U11)</f>
        <v/>
      </c>
      <c r="G180" s="201" t="str">
        <f>IF($B180=FALSE,"",Pressure_4_R3!V11)</f>
        <v/>
      </c>
      <c r="H180" s="201" t="str">
        <f>IF($B180=FALSE,"",Pressure_4_R3!W11)</f>
        <v/>
      </c>
      <c r="I180" s="207" t="b">
        <f t="shared" si="108"/>
        <v>0</v>
      </c>
      <c r="J180" s="202" t="str">
        <f t="shared" si="109"/>
        <v/>
      </c>
      <c r="K180" s="203" t="str">
        <f t="shared" si="110"/>
        <v/>
      </c>
      <c r="L180" s="203" t="str">
        <f t="shared" si="111"/>
        <v/>
      </c>
      <c r="M180" s="193"/>
      <c r="N180" s="204" t="b">
        <f t="shared" si="112"/>
        <v>0</v>
      </c>
      <c r="O180" s="346" t="s">
        <v>379</v>
      </c>
      <c r="P180" s="350">
        <v>8</v>
      </c>
      <c r="Q180" s="348" t="str">
        <f t="shared" si="113"/>
        <v/>
      </c>
      <c r="R180" s="204" t="str">
        <f t="shared" si="113"/>
        <v/>
      </c>
      <c r="S180" s="204" t="str">
        <f t="shared" si="113"/>
        <v/>
      </c>
      <c r="T180" s="352" t="str">
        <f t="shared" si="114"/>
        <v/>
      </c>
      <c r="U180" s="348" t="str">
        <f t="shared" si="118"/>
        <v/>
      </c>
      <c r="V180" s="348" t="str">
        <f t="shared" si="115"/>
        <v/>
      </c>
      <c r="W180" s="348" t="str">
        <f t="shared" si="116"/>
        <v/>
      </c>
      <c r="X180" s="353" t="str">
        <f t="shared" si="117"/>
        <v/>
      </c>
    </row>
    <row r="181" spans="2:24" s="190" customFormat="1" ht="15" customHeight="1">
      <c r="B181" s="198" t="b">
        <f>IF(Pressure_4_R3!U12="",FALSE,TRUE)</f>
        <v>0</v>
      </c>
      <c r="C181" s="199">
        <v>9</v>
      </c>
      <c r="D181" s="200" t="str">
        <f>IF($B181=FALSE,"",표준압력!G209)</f>
        <v/>
      </c>
      <c r="E181" s="200" t="str">
        <f>IF($B181=FALSE,"",표준압력!Q209)</f>
        <v/>
      </c>
      <c r="F181" s="200" t="str">
        <f>IF($B181=FALSE,"",Pressure_4_R3!U12)</f>
        <v/>
      </c>
      <c r="G181" s="201" t="str">
        <f>IF($B181=FALSE,"",Pressure_4_R3!V12)</f>
        <v/>
      </c>
      <c r="H181" s="201" t="str">
        <f>IF($B181=FALSE,"",Pressure_4_R3!W12)</f>
        <v/>
      </c>
      <c r="I181" s="207" t="b">
        <f t="shared" si="108"/>
        <v>0</v>
      </c>
      <c r="J181" s="202" t="str">
        <f t="shared" si="109"/>
        <v/>
      </c>
      <c r="K181" s="203" t="str">
        <f t="shared" si="110"/>
        <v/>
      </c>
      <c r="L181" s="203" t="str">
        <f t="shared" si="111"/>
        <v/>
      </c>
      <c r="M181" s="193"/>
      <c r="N181" s="204" t="b">
        <f t="shared" si="112"/>
        <v>0</v>
      </c>
      <c r="O181" s="346" t="s">
        <v>379</v>
      </c>
      <c r="P181" s="350">
        <v>9</v>
      </c>
      <c r="Q181" s="348" t="str">
        <f t="shared" si="113"/>
        <v/>
      </c>
      <c r="R181" s="204" t="str">
        <f t="shared" si="113"/>
        <v/>
      </c>
      <c r="S181" s="204" t="str">
        <f t="shared" si="113"/>
        <v/>
      </c>
      <c r="T181" s="352" t="str">
        <f t="shared" si="114"/>
        <v/>
      </c>
      <c r="U181" s="348" t="str">
        <f t="shared" si="118"/>
        <v/>
      </c>
      <c r="V181" s="348" t="str">
        <f t="shared" si="115"/>
        <v/>
      </c>
      <c r="W181" s="348" t="str">
        <f t="shared" si="116"/>
        <v/>
      </c>
      <c r="X181" s="353" t="str">
        <f t="shared" si="117"/>
        <v/>
      </c>
    </row>
    <row r="182" spans="2:24" s="190" customFormat="1" ht="15" customHeight="1">
      <c r="B182" s="198" t="b">
        <f>IF(Pressure_4_R3!U13="",FALSE,TRUE)</f>
        <v>0</v>
      </c>
      <c r="C182" s="199">
        <v>10</v>
      </c>
      <c r="D182" s="200" t="str">
        <f>IF($B182=FALSE,"",표준압력!G210)</f>
        <v/>
      </c>
      <c r="E182" s="200" t="str">
        <f>IF($B182=FALSE,"",표준압력!Q210)</f>
        <v/>
      </c>
      <c r="F182" s="200" t="str">
        <f>IF($B182=FALSE,"",Pressure_4_R3!U13)</f>
        <v/>
      </c>
      <c r="G182" s="201" t="str">
        <f>IF($B182=FALSE,"",Pressure_4_R3!V13)</f>
        <v/>
      </c>
      <c r="H182" s="201" t="str">
        <f>IF($B182=FALSE,"",Pressure_4_R3!W13)</f>
        <v/>
      </c>
      <c r="I182" s="207" t="b">
        <f t="shared" si="108"/>
        <v>0</v>
      </c>
      <c r="J182" s="202" t="str">
        <f t="shared" si="109"/>
        <v/>
      </c>
      <c r="K182" s="203" t="str">
        <f t="shared" si="110"/>
        <v/>
      </c>
      <c r="L182" s="203" t="str">
        <f t="shared" si="111"/>
        <v/>
      </c>
      <c r="M182" s="193"/>
      <c r="N182" s="204" t="b">
        <f t="shared" si="112"/>
        <v>0</v>
      </c>
      <c r="O182" s="346" t="s">
        <v>379</v>
      </c>
      <c r="P182" s="350">
        <v>10</v>
      </c>
      <c r="Q182" s="348" t="str">
        <f t="shared" si="113"/>
        <v/>
      </c>
      <c r="R182" s="204" t="str">
        <f t="shared" si="113"/>
        <v/>
      </c>
      <c r="S182" s="204" t="str">
        <f t="shared" si="113"/>
        <v/>
      </c>
      <c r="T182" s="352" t="str">
        <f t="shared" si="114"/>
        <v/>
      </c>
      <c r="U182" s="348" t="str">
        <f t="shared" si="118"/>
        <v/>
      </c>
      <c r="V182" s="348" t="str">
        <f t="shared" si="115"/>
        <v/>
      </c>
      <c r="W182" s="348" t="str">
        <f t="shared" si="116"/>
        <v/>
      </c>
      <c r="X182" s="353" t="str">
        <f t="shared" si="117"/>
        <v/>
      </c>
    </row>
    <row r="183" spans="2:24" s="190" customFormat="1" ht="15" customHeight="1">
      <c r="B183" s="198" t="b">
        <f>IF(Pressure_4_R3!U14="",FALSE,TRUE)</f>
        <v>0</v>
      </c>
      <c r="C183" s="199">
        <v>11</v>
      </c>
      <c r="D183" s="200" t="str">
        <f>IF($B183=FALSE,"",표준압력!G211)</f>
        <v/>
      </c>
      <c r="E183" s="200" t="str">
        <f>IF($B183=FALSE,"",표준압력!Q211)</f>
        <v/>
      </c>
      <c r="F183" s="200" t="str">
        <f>IF($B183=FALSE,"",Pressure_4_R3!U14)</f>
        <v/>
      </c>
      <c r="G183" s="201" t="str">
        <f>IF($B183=FALSE,"",Pressure_4_R3!V14)</f>
        <v/>
      </c>
      <c r="H183" s="201" t="str">
        <f>IF($B183=FALSE,"",Pressure_4_R3!W14)</f>
        <v/>
      </c>
      <c r="I183" s="207" t="b">
        <f t="shared" si="108"/>
        <v>0</v>
      </c>
      <c r="J183" s="202" t="str">
        <f t="shared" si="109"/>
        <v/>
      </c>
      <c r="K183" s="203" t="str">
        <f t="shared" si="110"/>
        <v/>
      </c>
      <c r="L183" s="203" t="str">
        <f t="shared" si="111"/>
        <v/>
      </c>
      <c r="M183" s="193"/>
      <c r="N183" s="204" t="b">
        <f t="shared" si="112"/>
        <v>0</v>
      </c>
      <c r="O183" s="346" t="s">
        <v>379</v>
      </c>
      <c r="P183" s="350">
        <v>11</v>
      </c>
      <c r="Q183" s="348" t="str">
        <f t="shared" si="113"/>
        <v/>
      </c>
      <c r="R183" s="204" t="str">
        <f t="shared" si="113"/>
        <v/>
      </c>
      <c r="S183" s="204" t="str">
        <f t="shared" si="113"/>
        <v/>
      </c>
      <c r="T183" s="352" t="str">
        <f t="shared" si="114"/>
        <v/>
      </c>
      <c r="U183" s="348" t="str">
        <f t="shared" si="118"/>
        <v/>
      </c>
      <c r="V183" s="348" t="str">
        <f t="shared" si="115"/>
        <v/>
      </c>
      <c r="W183" s="348" t="str">
        <f t="shared" si="116"/>
        <v/>
      </c>
      <c r="X183" s="353" t="str">
        <f t="shared" si="117"/>
        <v/>
      </c>
    </row>
    <row r="184" spans="2:24" s="190" customFormat="1" ht="15" customHeight="1">
      <c r="B184" s="198" t="b">
        <f>IF(Pressure_4_R3!U15="",FALSE,TRUE)</f>
        <v>0</v>
      </c>
      <c r="C184" s="199">
        <v>12</v>
      </c>
      <c r="D184" s="200" t="str">
        <f>IF($B184=FALSE,"",표준압력!G212)</f>
        <v/>
      </c>
      <c r="E184" s="200" t="str">
        <f>IF($B184=FALSE,"",표준압력!Q212)</f>
        <v/>
      </c>
      <c r="F184" s="200" t="str">
        <f>IF($B184=FALSE,"",Pressure_4_R3!U15)</f>
        <v/>
      </c>
      <c r="G184" s="201" t="str">
        <f>IF($B184=FALSE,"",Pressure_4_R3!V15)</f>
        <v/>
      </c>
      <c r="H184" s="201" t="str">
        <f>IF($B184=FALSE,"",Pressure_4_R3!W15)</f>
        <v/>
      </c>
      <c r="I184" s="207" t="b">
        <f t="shared" si="108"/>
        <v>0</v>
      </c>
      <c r="J184" s="202" t="str">
        <f t="shared" si="109"/>
        <v/>
      </c>
      <c r="K184" s="203" t="str">
        <f t="shared" si="110"/>
        <v/>
      </c>
      <c r="L184" s="203" t="str">
        <f t="shared" si="111"/>
        <v/>
      </c>
      <c r="M184" s="193"/>
      <c r="N184" s="204" t="b">
        <f t="shared" si="112"/>
        <v>0</v>
      </c>
      <c r="O184" s="346" t="s">
        <v>379</v>
      </c>
      <c r="P184" s="350">
        <v>12</v>
      </c>
      <c r="Q184" s="348" t="str">
        <f t="shared" si="113"/>
        <v/>
      </c>
      <c r="R184" s="204" t="str">
        <f t="shared" si="113"/>
        <v/>
      </c>
      <c r="S184" s="204" t="str">
        <f t="shared" si="113"/>
        <v/>
      </c>
      <c r="T184" s="352" t="str">
        <f t="shared" si="114"/>
        <v/>
      </c>
      <c r="U184" s="348" t="str">
        <f t="shared" si="118"/>
        <v/>
      </c>
      <c r="V184" s="348" t="str">
        <f t="shared" si="115"/>
        <v/>
      </c>
      <c r="W184" s="348" t="str">
        <f t="shared" si="116"/>
        <v/>
      </c>
      <c r="X184" s="353" t="str">
        <f t="shared" si="117"/>
        <v/>
      </c>
    </row>
    <row r="185" spans="2:24" s="190" customFormat="1" ht="15" customHeight="1">
      <c r="B185" s="198" t="b">
        <f>IF(Pressure_4_R3!U16="",FALSE,TRUE)</f>
        <v>0</v>
      </c>
      <c r="C185" s="199">
        <v>13</v>
      </c>
      <c r="D185" s="200" t="str">
        <f>IF($B185=FALSE,"",표준압력!G213)</f>
        <v/>
      </c>
      <c r="E185" s="200" t="str">
        <f>IF($B185=FALSE,"",표준압력!Q213)</f>
        <v/>
      </c>
      <c r="F185" s="200" t="str">
        <f>IF($B185=FALSE,"",Pressure_4_R3!U16)</f>
        <v/>
      </c>
      <c r="G185" s="201" t="str">
        <f>IF($B185=FALSE,"",Pressure_4_R3!V16)</f>
        <v/>
      </c>
      <c r="H185" s="201" t="str">
        <f>IF($B185=FALSE,"",Pressure_4_R3!W16)</f>
        <v/>
      </c>
      <c r="I185" s="207" t="b">
        <f t="shared" si="108"/>
        <v>0</v>
      </c>
      <c r="J185" s="202" t="str">
        <f t="shared" si="109"/>
        <v/>
      </c>
      <c r="K185" s="203" t="str">
        <f t="shared" si="110"/>
        <v/>
      </c>
      <c r="L185" s="203" t="str">
        <f t="shared" si="111"/>
        <v/>
      </c>
      <c r="M185" s="193"/>
      <c r="N185" s="204" t="b">
        <f t="shared" si="112"/>
        <v>0</v>
      </c>
      <c r="O185" s="346" t="s">
        <v>379</v>
      </c>
      <c r="P185" s="350">
        <v>13</v>
      </c>
      <c r="Q185" s="348" t="str">
        <f t="shared" si="113"/>
        <v/>
      </c>
      <c r="R185" s="204" t="str">
        <f t="shared" si="113"/>
        <v/>
      </c>
      <c r="S185" s="204" t="str">
        <f t="shared" si="113"/>
        <v/>
      </c>
      <c r="T185" s="352" t="str">
        <f t="shared" si="114"/>
        <v/>
      </c>
      <c r="U185" s="348" t="str">
        <f t="shared" si="118"/>
        <v/>
      </c>
      <c r="V185" s="348" t="str">
        <f t="shared" si="115"/>
        <v/>
      </c>
      <c r="W185" s="348" t="str">
        <f t="shared" si="116"/>
        <v/>
      </c>
      <c r="X185" s="353" t="str">
        <f t="shared" si="117"/>
        <v/>
      </c>
    </row>
    <row r="186" spans="2:24" s="190" customFormat="1" ht="15" customHeight="1">
      <c r="B186" s="198" t="b">
        <f>IF(Pressure_4_R3!U17="",FALSE,TRUE)</f>
        <v>0</v>
      </c>
      <c r="C186" s="199">
        <v>14</v>
      </c>
      <c r="D186" s="200" t="str">
        <f>IF($B186=FALSE,"",표준압력!G214)</f>
        <v/>
      </c>
      <c r="E186" s="200" t="str">
        <f>IF($B186=FALSE,"",표준압력!Q214)</f>
        <v/>
      </c>
      <c r="F186" s="200" t="str">
        <f>IF($B186=FALSE,"",Pressure_4_R3!U17)</f>
        <v/>
      </c>
      <c r="G186" s="201" t="str">
        <f>IF($B186=FALSE,"",Pressure_4_R3!V17)</f>
        <v/>
      </c>
      <c r="H186" s="201" t="str">
        <f>IF($B186=FALSE,"",Pressure_4_R3!W17)</f>
        <v/>
      </c>
      <c r="I186" s="207" t="b">
        <f t="shared" si="108"/>
        <v>0</v>
      </c>
      <c r="J186" s="202" t="str">
        <f t="shared" si="109"/>
        <v/>
      </c>
      <c r="K186" s="203" t="str">
        <f t="shared" si="110"/>
        <v/>
      </c>
      <c r="L186" s="203" t="str">
        <f t="shared" si="111"/>
        <v/>
      </c>
      <c r="M186" s="193"/>
      <c r="N186" s="204" t="b">
        <f t="shared" si="112"/>
        <v>0</v>
      </c>
      <c r="O186" s="346" t="s">
        <v>379</v>
      </c>
      <c r="P186" s="350">
        <v>14</v>
      </c>
      <c r="Q186" s="348" t="str">
        <f t="shared" si="113"/>
        <v/>
      </c>
      <c r="R186" s="204" t="str">
        <f t="shared" si="113"/>
        <v/>
      </c>
      <c r="S186" s="204" t="str">
        <f t="shared" si="113"/>
        <v/>
      </c>
      <c r="T186" s="352" t="str">
        <f t="shared" si="114"/>
        <v/>
      </c>
      <c r="U186" s="348" t="str">
        <f t="shared" si="118"/>
        <v/>
      </c>
      <c r="V186" s="348" t="str">
        <f t="shared" si="115"/>
        <v/>
      </c>
      <c r="W186" s="348" t="str">
        <f t="shared" si="116"/>
        <v/>
      </c>
      <c r="X186" s="353" t="str">
        <f t="shared" si="117"/>
        <v/>
      </c>
    </row>
    <row r="187" spans="2:24" s="190" customFormat="1" ht="15" customHeight="1">
      <c r="B187" s="198" t="b">
        <f>IF(Pressure_4_R3!U18="",FALSE,TRUE)</f>
        <v>0</v>
      </c>
      <c r="C187" s="199">
        <v>15</v>
      </c>
      <c r="D187" s="200" t="str">
        <f>IF($B187=FALSE,"",표준압력!G215)</f>
        <v/>
      </c>
      <c r="E187" s="200" t="str">
        <f>IF($B187=FALSE,"",표준압력!Q215)</f>
        <v/>
      </c>
      <c r="F187" s="200" t="str">
        <f>IF($B187=FALSE,"",Pressure_4_R3!U18)</f>
        <v/>
      </c>
      <c r="G187" s="201" t="str">
        <f>IF($B187=FALSE,"",Pressure_4_R3!V18)</f>
        <v/>
      </c>
      <c r="H187" s="201" t="str">
        <f>IF($B187=FALSE,"",Pressure_4_R3!W18)</f>
        <v/>
      </c>
      <c r="I187" s="207" t="b">
        <f t="shared" si="108"/>
        <v>0</v>
      </c>
      <c r="J187" s="202" t="str">
        <f t="shared" si="109"/>
        <v/>
      </c>
      <c r="K187" s="203" t="str">
        <f t="shared" si="110"/>
        <v/>
      </c>
      <c r="L187" s="203" t="str">
        <f t="shared" si="111"/>
        <v/>
      </c>
      <c r="M187" s="193"/>
      <c r="N187" s="204" t="b">
        <f t="shared" si="112"/>
        <v>0</v>
      </c>
      <c r="O187" s="346" t="s">
        <v>379</v>
      </c>
      <c r="P187" s="350">
        <v>15</v>
      </c>
      <c r="Q187" s="348" t="str">
        <f t="shared" si="113"/>
        <v/>
      </c>
      <c r="R187" s="204" t="str">
        <f t="shared" si="113"/>
        <v/>
      </c>
      <c r="S187" s="204" t="str">
        <f t="shared" si="113"/>
        <v/>
      </c>
      <c r="T187" s="352" t="str">
        <f t="shared" si="114"/>
        <v/>
      </c>
      <c r="U187" s="348" t="str">
        <f t="shared" si="118"/>
        <v/>
      </c>
      <c r="V187" s="348" t="str">
        <f t="shared" si="115"/>
        <v/>
      </c>
      <c r="W187" s="348" t="str">
        <f t="shared" si="116"/>
        <v/>
      </c>
      <c r="X187" s="353" t="str">
        <f t="shared" si="117"/>
        <v/>
      </c>
    </row>
    <row r="188" spans="2:24" s="190" customFormat="1" ht="15" customHeight="1">
      <c r="B188" s="198" t="b">
        <f>IF(Pressure_4_R3!U19="",FALSE,TRUE)</f>
        <v>0</v>
      </c>
      <c r="C188" s="199">
        <v>16</v>
      </c>
      <c r="D188" s="200" t="str">
        <f>IF($B188=FALSE,"",표준압력!G216)</f>
        <v/>
      </c>
      <c r="E188" s="200" t="str">
        <f>IF($B188=FALSE,"",표준압력!Q216)</f>
        <v/>
      </c>
      <c r="F188" s="200" t="str">
        <f>IF($B188=FALSE,"",Pressure_4_R3!U19)</f>
        <v/>
      </c>
      <c r="G188" s="201" t="str">
        <f>IF($B188=FALSE,"",Pressure_4_R3!V19)</f>
        <v/>
      </c>
      <c r="H188" s="201" t="str">
        <f>IF($B188=FALSE,"",Pressure_4_R3!W19)</f>
        <v/>
      </c>
      <c r="I188" s="207" t="b">
        <f t="shared" si="108"/>
        <v>0</v>
      </c>
      <c r="J188" s="202" t="str">
        <f t="shared" si="109"/>
        <v/>
      </c>
      <c r="K188" s="203" t="str">
        <f t="shared" si="110"/>
        <v/>
      </c>
      <c r="L188" s="203" t="str">
        <f t="shared" si="111"/>
        <v/>
      </c>
      <c r="M188" s="193"/>
      <c r="N188" s="204" t="b">
        <f t="shared" si="112"/>
        <v>0</v>
      </c>
      <c r="O188" s="347" t="s">
        <v>360</v>
      </c>
      <c r="P188" s="351">
        <v>1</v>
      </c>
      <c r="Q188" s="348" t="str">
        <f t="shared" ref="Q188:S202" ca="1" si="119">IF($N188=FALSE,"",OFFSET(J$172,$B$167*2-($P188-1),0))</f>
        <v/>
      </c>
      <c r="R188" s="204" t="str">
        <f t="shared" ca="1" si="119"/>
        <v/>
      </c>
      <c r="S188" s="204" t="str">
        <f t="shared" ca="1" si="119"/>
        <v/>
      </c>
      <c r="T188" s="352" t="str">
        <f t="shared" si="114"/>
        <v/>
      </c>
      <c r="U188" s="349" t="str">
        <f>IF($N188=FALSE,"",Q188-Q$188)</f>
        <v/>
      </c>
      <c r="V188" s="349" t="str">
        <f t="shared" ref="V188:V202" si="120">IF($N188=FALSE,"",R188-R$188)</f>
        <v/>
      </c>
      <c r="W188" s="349" t="str">
        <f t="shared" ref="W188:W202" si="121">IF($N188=FALSE,"",S188-S$188)</f>
        <v/>
      </c>
      <c r="X188" s="353" t="str">
        <f t="shared" si="117"/>
        <v/>
      </c>
    </row>
    <row r="189" spans="2:24" s="190" customFormat="1" ht="15" customHeight="1">
      <c r="B189" s="198" t="b">
        <f>IF(Pressure_4_R3!U20="",FALSE,TRUE)</f>
        <v>0</v>
      </c>
      <c r="C189" s="199">
        <v>17</v>
      </c>
      <c r="D189" s="200" t="str">
        <f>IF($B189=FALSE,"",표준압력!G217)</f>
        <v/>
      </c>
      <c r="E189" s="200" t="str">
        <f>IF($B189=FALSE,"",표준압력!Q217)</f>
        <v/>
      </c>
      <c r="F189" s="200" t="str">
        <f>IF($B189=FALSE,"",Pressure_4_R3!U20)</f>
        <v/>
      </c>
      <c r="G189" s="201" t="str">
        <f>IF($B189=FALSE,"",Pressure_4_R3!V20)</f>
        <v/>
      </c>
      <c r="H189" s="201" t="str">
        <f>IF($B189=FALSE,"",Pressure_4_R3!W20)</f>
        <v/>
      </c>
      <c r="I189" s="207" t="b">
        <f t="shared" si="108"/>
        <v>0</v>
      </c>
      <c r="J189" s="202" t="str">
        <f t="shared" si="109"/>
        <v/>
      </c>
      <c r="K189" s="203" t="str">
        <f t="shared" si="110"/>
        <v/>
      </c>
      <c r="L189" s="203" t="str">
        <f t="shared" si="111"/>
        <v/>
      </c>
      <c r="M189" s="193"/>
      <c r="N189" s="204" t="b">
        <f t="shared" si="112"/>
        <v>0</v>
      </c>
      <c r="O189" s="347" t="s">
        <v>360</v>
      </c>
      <c r="P189" s="351">
        <v>2</v>
      </c>
      <c r="Q189" s="348" t="str">
        <f t="shared" ca="1" si="119"/>
        <v/>
      </c>
      <c r="R189" s="204" t="str">
        <f t="shared" ca="1" si="119"/>
        <v/>
      </c>
      <c r="S189" s="204" t="str">
        <f t="shared" ca="1" si="119"/>
        <v/>
      </c>
      <c r="T189" s="352" t="str">
        <f t="shared" si="114"/>
        <v/>
      </c>
      <c r="U189" s="349" t="str">
        <f t="shared" ref="U189:U202" si="122">IF($N189=FALSE,"",Q189-Q$188)</f>
        <v/>
      </c>
      <c r="V189" s="349" t="str">
        <f t="shared" si="120"/>
        <v/>
      </c>
      <c r="W189" s="349" t="str">
        <f t="shared" si="121"/>
        <v/>
      </c>
      <c r="X189" s="353" t="str">
        <f t="shared" si="117"/>
        <v/>
      </c>
    </row>
    <row r="190" spans="2:24" s="190" customFormat="1" ht="15" customHeight="1">
      <c r="B190" s="198" t="b">
        <f>IF(Pressure_4_R3!U21="",FALSE,TRUE)</f>
        <v>0</v>
      </c>
      <c r="C190" s="199">
        <v>18</v>
      </c>
      <c r="D190" s="200" t="str">
        <f>IF($B190=FALSE,"",표준압력!G218)</f>
        <v/>
      </c>
      <c r="E190" s="200" t="str">
        <f>IF($B190=FALSE,"",표준압력!Q218)</f>
        <v/>
      </c>
      <c r="F190" s="200" t="str">
        <f>IF($B190=FALSE,"",Pressure_4_R3!U21)</f>
        <v/>
      </c>
      <c r="G190" s="201" t="str">
        <f>IF($B190=FALSE,"",Pressure_4_R3!V21)</f>
        <v/>
      </c>
      <c r="H190" s="201" t="str">
        <f>IF($B190=FALSE,"",Pressure_4_R3!W21)</f>
        <v/>
      </c>
      <c r="I190" s="207" t="b">
        <f t="shared" si="108"/>
        <v>0</v>
      </c>
      <c r="J190" s="202" t="str">
        <f t="shared" si="109"/>
        <v/>
      </c>
      <c r="K190" s="203" t="str">
        <f t="shared" si="110"/>
        <v/>
      </c>
      <c r="L190" s="203" t="str">
        <f t="shared" si="111"/>
        <v/>
      </c>
      <c r="M190" s="193"/>
      <c r="N190" s="204" t="b">
        <f t="shared" si="112"/>
        <v>0</v>
      </c>
      <c r="O190" s="347" t="s">
        <v>360</v>
      </c>
      <c r="P190" s="351">
        <v>3</v>
      </c>
      <c r="Q190" s="348" t="str">
        <f t="shared" ca="1" si="119"/>
        <v/>
      </c>
      <c r="R190" s="204" t="str">
        <f t="shared" ca="1" si="119"/>
        <v/>
      </c>
      <c r="S190" s="204" t="str">
        <f t="shared" ca="1" si="119"/>
        <v/>
      </c>
      <c r="T190" s="352" t="str">
        <f t="shared" si="114"/>
        <v/>
      </c>
      <c r="U190" s="349" t="str">
        <f t="shared" si="122"/>
        <v/>
      </c>
      <c r="V190" s="349" t="str">
        <f t="shared" si="120"/>
        <v/>
      </c>
      <c r="W190" s="349" t="str">
        <f t="shared" si="121"/>
        <v/>
      </c>
      <c r="X190" s="353" t="str">
        <f t="shared" si="117"/>
        <v/>
      </c>
    </row>
    <row r="191" spans="2:24" s="190" customFormat="1" ht="15" customHeight="1">
      <c r="B191" s="198" t="b">
        <f>IF(Pressure_4_R3!U22="",FALSE,TRUE)</f>
        <v>0</v>
      </c>
      <c r="C191" s="199">
        <v>19</v>
      </c>
      <c r="D191" s="200" t="str">
        <f>IF($B191=FALSE,"",표준압력!G219)</f>
        <v/>
      </c>
      <c r="E191" s="200" t="str">
        <f>IF($B191=FALSE,"",표준압력!Q219)</f>
        <v/>
      </c>
      <c r="F191" s="200" t="str">
        <f>IF($B191=FALSE,"",Pressure_4_R3!U22)</f>
        <v/>
      </c>
      <c r="G191" s="201" t="str">
        <f>IF($B191=FALSE,"",Pressure_4_R3!V22)</f>
        <v/>
      </c>
      <c r="H191" s="201" t="str">
        <f>IF($B191=FALSE,"",Pressure_4_R3!W22)</f>
        <v/>
      </c>
      <c r="I191" s="207" t="b">
        <f t="shared" si="108"/>
        <v>0</v>
      </c>
      <c r="J191" s="202" t="str">
        <f t="shared" si="109"/>
        <v/>
      </c>
      <c r="K191" s="203" t="str">
        <f t="shared" si="110"/>
        <v/>
      </c>
      <c r="L191" s="203" t="str">
        <f t="shared" si="111"/>
        <v/>
      </c>
      <c r="M191" s="193"/>
      <c r="N191" s="204" t="b">
        <f t="shared" si="112"/>
        <v>0</v>
      </c>
      <c r="O191" s="347" t="s">
        <v>360</v>
      </c>
      <c r="P191" s="351">
        <v>4</v>
      </c>
      <c r="Q191" s="348" t="str">
        <f t="shared" ca="1" si="119"/>
        <v/>
      </c>
      <c r="R191" s="204" t="str">
        <f t="shared" ca="1" si="119"/>
        <v/>
      </c>
      <c r="S191" s="204" t="str">
        <f t="shared" ca="1" si="119"/>
        <v/>
      </c>
      <c r="T191" s="352" t="str">
        <f t="shared" si="114"/>
        <v/>
      </c>
      <c r="U191" s="349" t="str">
        <f t="shared" si="122"/>
        <v/>
      </c>
      <c r="V191" s="349" t="str">
        <f t="shared" si="120"/>
        <v/>
      </c>
      <c r="W191" s="349" t="str">
        <f t="shared" si="121"/>
        <v/>
      </c>
      <c r="X191" s="353" t="str">
        <f t="shared" si="117"/>
        <v/>
      </c>
    </row>
    <row r="192" spans="2:24" s="190" customFormat="1" ht="15" customHeight="1">
      <c r="B192" s="198" t="b">
        <f>IF(Pressure_4_R3!U23="",FALSE,TRUE)</f>
        <v>0</v>
      </c>
      <c r="C192" s="199">
        <v>20</v>
      </c>
      <c r="D192" s="200" t="str">
        <f>IF($B192=FALSE,"",표준압력!G220)</f>
        <v/>
      </c>
      <c r="E192" s="200" t="str">
        <f>IF($B192=FALSE,"",표준압력!Q220)</f>
        <v/>
      </c>
      <c r="F192" s="200" t="str">
        <f>IF($B192=FALSE,"",Pressure_4_R3!U23)</f>
        <v/>
      </c>
      <c r="G192" s="201" t="str">
        <f>IF($B192=FALSE,"",Pressure_4_R3!V23)</f>
        <v/>
      </c>
      <c r="H192" s="201" t="str">
        <f>IF($B192=FALSE,"",Pressure_4_R3!W23)</f>
        <v/>
      </c>
      <c r="I192" s="207" t="b">
        <f t="shared" si="108"/>
        <v>0</v>
      </c>
      <c r="J192" s="202" t="str">
        <f t="shared" si="109"/>
        <v/>
      </c>
      <c r="K192" s="203" t="str">
        <f t="shared" si="110"/>
        <v/>
      </c>
      <c r="L192" s="203" t="str">
        <f t="shared" si="111"/>
        <v/>
      </c>
      <c r="M192" s="193"/>
      <c r="N192" s="204" t="b">
        <f t="shared" si="112"/>
        <v>0</v>
      </c>
      <c r="O192" s="347" t="s">
        <v>360</v>
      </c>
      <c r="P192" s="351">
        <v>5</v>
      </c>
      <c r="Q192" s="348" t="str">
        <f t="shared" ca="1" si="119"/>
        <v/>
      </c>
      <c r="R192" s="204" t="str">
        <f t="shared" ca="1" si="119"/>
        <v/>
      </c>
      <c r="S192" s="204" t="str">
        <f t="shared" ca="1" si="119"/>
        <v/>
      </c>
      <c r="T192" s="352" t="str">
        <f t="shared" si="114"/>
        <v/>
      </c>
      <c r="U192" s="349" t="str">
        <f t="shared" si="122"/>
        <v/>
      </c>
      <c r="V192" s="349" t="str">
        <f t="shared" si="120"/>
        <v/>
      </c>
      <c r="W192" s="349" t="str">
        <f t="shared" si="121"/>
        <v/>
      </c>
      <c r="X192" s="353" t="str">
        <f t="shared" si="117"/>
        <v/>
      </c>
    </row>
    <row r="193" spans="2:24" s="190" customFormat="1" ht="15" customHeight="1">
      <c r="B193" s="198" t="b">
        <f>IF(Pressure_4_R3!U24="",FALSE,TRUE)</f>
        <v>0</v>
      </c>
      <c r="C193" s="199">
        <v>21</v>
      </c>
      <c r="D193" s="200" t="str">
        <f>IF($B193=FALSE,"",표준압력!G221)</f>
        <v/>
      </c>
      <c r="E193" s="200" t="str">
        <f>IF($B193=FALSE,"",표준압력!Q221)</f>
        <v/>
      </c>
      <c r="F193" s="200" t="str">
        <f>IF($B193=FALSE,"",Pressure_4_R3!U24)</f>
        <v/>
      </c>
      <c r="G193" s="201" t="str">
        <f>IF($B193=FALSE,"",Pressure_4_R3!V24)</f>
        <v/>
      </c>
      <c r="H193" s="201" t="str">
        <f>IF($B193=FALSE,"",Pressure_4_R3!W24)</f>
        <v/>
      </c>
      <c r="I193" s="207" t="b">
        <f t="shared" si="108"/>
        <v>0</v>
      </c>
      <c r="J193" s="202" t="str">
        <f t="shared" si="109"/>
        <v/>
      </c>
      <c r="K193" s="203" t="str">
        <f t="shared" si="110"/>
        <v/>
      </c>
      <c r="L193" s="203" t="str">
        <f t="shared" si="111"/>
        <v/>
      </c>
      <c r="M193" s="193"/>
      <c r="N193" s="204" t="b">
        <f t="shared" si="112"/>
        <v>0</v>
      </c>
      <c r="O193" s="347" t="s">
        <v>360</v>
      </c>
      <c r="P193" s="351">
        <v>6</v>
      </c>
      <c r="Q193" s="348" t="str">
        <f t="shared" ca="1" si="119"/>
        <v/>
      </c>
      <c r="R193" s="204" t="str">
        <f t="shared" ca="1" si="119"/>
        <v/>
      </c>
      <c r="S193" s="204" t="str">
        <f t="shared" ca="1" si="119"/>
        <v/>
      </c>
      <c r="T193" s="352" t="str">
        <f t="shared" si="114"/>
        <v/>
      </c>
      <c r="U193" s="349" t="str">
        <f t="shared" si="122"/>
        <v/>
      </c>
      <c r="V193" s="349" t="str">
        <f t="shared" si="120"/>
        <v/>
      </c>
      <c r="W193" s="349" t="str">
        <f t="shared" si="121"/>
        <v/>
      </c>
      <c r="X193" s="353" t="str">
        <f t="shared" si="117"/>
        <v/>
      </c>
    </row>
    <row r="194" spans="2:24" s="190" customFormat="1" ht="15" customHeight="1">
      <c r="B194" s="198" t="b">
        <f>IF(Pressure_4_R3!U25="",FALSE,TRUE)</f>
        <v>0</v>
      </c>
      <c r="C194" s="199">
        <v>22</v>
      </c>
      <c r="D194" s="200" t="str">
        <f>IF($B194=FALSE,"",표준압력!G222)</f>
        <v/>
      </c>
      <c r="E194" s="200" t="str">
        <f>IF($B194=FALSE,"",표준압력!Q222)</f>
        <v/>
      </c>
      <c r="F194" s="200" t="str">
        <f>IF($B194=FALSE,"",Pressure_4_R3!U25)</f>
        <v/>
      </c>
      <c r="G194" s="201" t="str">
        <f>IF($B194=FALSE,"",Pressure_4_R3!V25)</f>
        <v/>
      </c>
      <c r="H194" s="201" t="str">
        <f>IF($B194=FALSE,"",Pressure_4_R3!W25)</f>
        <v/>
      </c>
      <c r="I194" s="207" t="b">
        <f t="shared" si="108"/>
        <v>0</v>
      </c>
      <c r="J194" s="202" t="str">
        <f t="shared" si="109"/>
        <v/>
      </c>
      <c r="K194" s="203" t="str">
        <f t="shared" si="110"/>
        <v/>
      </c>
      <c r="L194" s="203" t="str">
        <f t="shared" si="111"/>
        <v/>
      </c>
      <c r="M194" s="193"/>
      <c r="N194" s="204" t="b">
        <f t="shared" si="112"/>
        <v>0</v>
      </c>
      <c r="O194" s="347" t="s">
        <v>360</v>
      </c>
      <c r="P194" s="351">
        <v>7</v>
      </c>
      <c r="Q194" s="348" t="str">
        <f t="shared" ca="1" si="119"/>
        <v/>
      </c>
      <c r="R194" s="204" t="str">
        <f t="shared" ca="1" si="119"/>
        <v/>
      </c>
      <c r="S194" s="204" t="str">
        <f t="shared" ca="1" si="119"/>
        <v/>
      </c>
      <c r="T194" s="352" t="str">
        <f t="shared" si="114"/>
        <v/>
      </c>
      <c r="U194" s="349" t="str">
        <f t="shared" si="122"/>
        <v/>
      </c>
      <c r="V194" s="349" t="str">
        <f t="shared" si="120"/>
        <v/>
      </c>
      <c r="W194" s="349" t="str">
        <f t="shared" si="121"/>
        <v/>
      </c>
      <c r="X194" s="353" t="str">
        <f t="shared" si="117"/>
        <v/>
      </c>
    </row>
    <row r="195" spans="2:24" s="190" customFormat="1" ht="15" customHeight="1">
      <c r="B195" s="198" t="b">
        <f>IF(Pressure_4_R3!U26="",FALSE,TRUE)</f>
        <v>0</v>
      </c>
      <c r="C195" s="199">
        <v>23</v>
      </c>
      <c r="D195" s="200" t="str">
        <f>IF($B195=FALSE,"",표준압력!G223)</f>
        <v/>
      </c>
      <c r="E195" s="200" t="str">
        <f>IF($B195=FALSE,"",표준압력!Q223)</f>
        <v/>
      </c>
      <c r="F195" s="200" t="str">
        <f>IF($B195=FALSE,"",Pressure_4_R3!U26)</f>
        <v/>
      </c>
      <c r="G195" s="201" t="str">
        <f>IF($B195=FALSE,"",Pressure_4_R3!V26)</f>
        <v/>
      </c>
      <c r="H195" s="201" t="str">
        <f>IF($B195=FALSE,"",Pressure_4_R3!W26)</f>
        <v/>
      </c>
      <c r="I195" s="207" t="b">
        <f t="shared" si="108"/>
        <v>0</v>
      </c>
      <c r="J195" s="202" t="str">
        <f t="shared" si="109"/>
        <v/>
      </c>
      <c r="K195" s="203" t="str">
        <f t="shared" si="110"/>
        <v/>
      </c>
      <c r="L195" s="203" t="str">
        <f t="shared" si="111"/>
        <v/>
      </c>
      <c r="M195" s="193"/>
      <c r="N195" s="204" t="b">
        <f t="shared" si="112"/>
        <v>0</v>
      </c>
      <c r="O195" s="347" t="s">
        <v>360</v>
      </c>
      <c r="P195" s="351">
        <v>8</v>
      </c>
      <c r="Q195" s="348" t="str">
        <f t="shared" ca="1" si="119"/>
        <v/>
      </c>
      <c r="R195" s="204" t="str">
        <f t="shared" ca="1" si="119"/>
        <v/>
      </c>
      <c r="S195" s="204" t="str">
        <f t="shared" ca="1" si="119"/>
        <v/>
      </c>
      <c r="T195" s="352" t="str">
        <f t="shared" si="114"/>
        <v/>
      </c>
      <c r="U195" s="349" t="str">
        <f t="shared" si="122"/>
        <v/>
      </c>
      <c r="V195" s="349" t="str">
        <f t="shared" si="120"/>
        <v/>
      </c>
      <c r="W195" s="349" t="str">
        <f t="shared" si="121"/>
        <v/>
      </c>
      <c r="X195" s="353" t="str">
        <f t="shared" si="117"/>
        <v/>
      </c>
    </row>
    <row r="196" spans="2:24" s="190" customFormat="1" ht="15" customHeight="1">
      <c r="B196" s="198" t="b">
        <f>IF(Pressure_4_R3!U27="",FALSE,TRUE)</f>
        <v>0</v>
      </c>
      <c r="C196" s="199">
        <v>24</v>
      </c>
      <c r="D196" s="200" t="str">
        <f>IF($B196=FALSE,"",표준압력!G224)</f>
        <v/>
      </c>
      <c r="E196" s="200" t="str">
        <f>IF($B196=FALSE,"",표준압력!Q224)</f>
        <v/>
      </c>
      <c r="F196" s="200" t="str">
        <f>IF($B196=FALSE,"",Pressure_4_R3!U27)</f>
        <v/>
      </c>
      <c r="G196" s="201" t="str">
        <f>IF($B196=FALSE,"",Pressure_4_R3!V27)</f>
        <v/>
      </c>
      <c r="H196" s="201" t="str">
        <f>IF($B196=FALSE,"",Pressure_4_R3!W27)</f>
        <v/>
      </c>
      <c r="I196" s="207" t="b">
        <f t="shared" si="108"/>
        <v>0</v>
      </c>
      <c r="J196" s="202" t="str">
        <f t="shared" si="109"/>
        <v/>
      </c>
      <c r="K196" s="203" t="str">
        <f t="shared" si="110"/>
        <v/>
      </c>
      <c r="L196" s="203" t="str">
        <f t="shared" si="111"/>
        <v/>
      </c>
      <c r="M196" s="193"/>
      <c r="N196" s="204" t="b">
        <f t="shared" si="112"/>
        <v>0</v>
      </c>
      <c r="O196" s="347" t="s">
        <v>360</v>
      </c>
      <c r="P196" s="351">
        <v>9</v>
      </c>
      <c r="Q196" s="348" t="str">
        <f t="shared" ca="1" si="119"/>
        <v/>
      </c>
      <c r="R196" s="204" t="str">
        <f t="shared" ca="1" si="119"/>
        <v/>
      </c>
      <c r="S196" s="204" t="str">
        <f t="shared" ca="1" si="119"/>
        <v/>
      </c>
      <c r="T196" s="352" t="str">
        <f t="shared" si="114"/>
        <v/>
      </c>
      <c r="U196" s="349" t="str">
        <f t="shared" si="122"/>
        <v/>
      </c>
      <c r="V196" s="349" t="str">
        <f t="shared" si="120"/>
        <v/>
      </c>
      <c r="W196" s="349" t="str">
        <f t="shared" si="121"/>
        <v/>
      </c>
      <c r="X196" s="353" t="str">
        <f t="shared" si="117"/>
        <v/>
      </c>
    </row>
    <row r="197" spans="2:24" s="190" customFormat="1" ht="15" customHeight="1">
      <c r="B197" s="198" t="b">
        <f>IF(Pressure_4_R3!U28="",FALSE,TRUE)</f>
        <v>0</v>
      </c>
      <c r="C197" s="199">
        <v>25</v>
      </c>
      <c r="D197" s="200" t="str">
        <f>IF($B197=FALSE,"",표준압력!G225)</f>
        <v/>
      </c>
      <c r="E197" s="200" t="str">
        <f>IF($B197=FALSE,"",표준압력!Q225)</f>
        <v/>
      </c>
      <c r="F197" s="200" t="str">
        <f>IF($B197=FALSE,"",Pressure_4_R3!U28)</f>
        <v/>
      </c>
      <c r="G197" s="201" t="str">
        <f>IF($B197=FALSE,"",Pressure_4_R3!V28)</f>
        <v/>
      </c>
      <c r="H197" s="201" t="str">
        <f>IF($B197=FALSE,"",Pressure_4_R3!W28)</f>
        <v/>
      </c>
      <c r="I197" s="207" t="b">
        <f t="shared" si="108"/>
        <v>0</v>
      </c>
      <c r="J197" s="202" t="str">
        <f t="shared" si="109"/>
        <v/>
      </c>
      <c r="K197" s="203" t="str">
        <f t="shared" si="110"/>
        <v/>
      </c>
      <c r="L197" s="203" t="str">
        <f t="shared" si="111"/>
        <v/>
      </c>
      <c r="M197" s="193"/>
      <c r="N197" s="204" t="b">
        <f t="shared" si="112"/>
        <v>0</v>
      </c>
      <c r="O197" s="347" t="s">
        <v>360</v>
      </c>
      <c r="P197" s="351">
        <v>10</v>
      </c>
      <c r="Q197" s="348" t="str">
        <f t="shared" ca="1" si="119"/>
        <v/>
      </c>
      <c r="R197" s="204" t="str">
        <f t="shared" ca="1" si="119"/>
        <v/>
      </c>
      <c r="S197" s="204" t="str">
        <f t="shared" ca="1" si="119"/>
        <v/>
      </c>
      <c r="T197" s="352" t="str">
        <f t="shared" si="114"/>
        <v/>
      </c>
      <c r="U197" s="349" t="str">
        <f t="shared" si="122"/>
        <v/>
      </c>
      <c r="V197" s="349" t="str">
        <f t="shared" si="120"/>
        <v/>
      </c>
      <c r="W197" s="349" t="str">
        <f t="shared" si="121"/>
        <v/>
      </c>
      <c r="X197" s="353" t="str">
        <f t="shared" si="117"/>
        <v/>
      </c>
    </row>
    <row r="198" spans="2:24" s="190" customFormat="1" ht="15" customHeight="1">
      <c r="B198" s="198" t="b">
        <f>IF(Pressure_4_R3!U29="",FALSE,TRUE)</f>
        <v>0</v>
      </c>
      <c r="C198" s="199">
        <v>26</v>
      </c>
      <c r="D198" s="200" t="str">
        <f>IF($B198=FALSE,"",표준압력!G226)</f>
        <v/>
      </c>
      <c r="E198" s="200" t="str">
        <f>IF($B198=FALSE,"",표준압력!Q226)</f>
        <v/>
      </c>
      <c r="F198" s="200" t="str">
        <f>IF($B198=FALSE,"",Pressure_4_R3!U29)</f>
        <v/>
      </c>
      <c r="G198" s="201" t="str">
        <f>IF($B198=FALSE,"",Pressure_4_R3!V29)</f>
        <v/>
      </c>
      <c r="H198" s="201" t="str">
        <f>IF($B198=FALSE,"",Pressure_4_R3!W29)</f>
        <v/>
      </c>
      <c r="I198" s="207" t="b">
        <f t="shared" si="108"/>
        <v>0</v>
      </c>
      <c r="J198" s="202" t="str">
        <f t="shared" si="109"/>
        <v/>
      </c>
      <c r="K198" s="203" t="str">
        <f t="shared" si="110"/>
        <v/>
      </c>
      <c r="L198" s="203" t="str">
        <f t="shared" si="111"/>
        <v/>
      </c>
      <c r="M198" s="193"/>
      <c r="N198" s="204" t="b">
        <f t="shared" si="112"/>
        <v>0</v>
      </c>
      <c r="O198" s="347" t="s">
        <v>360</v>
      </c>
      <c r="P198" s="351">
        <v>11</v>
      </c>
      <c r="Q198" s="348" t="str">
        <f t="shared" ca="1" si="119"/>
        <v/>
      </c>
      <c r="R198" s="204" t="str">
        <f t="shared" ca="1" si="119"/>
        <v/>
      </c>
      <c r="S198" s="204" t="str">
        <f t="shared" ca="1" si="119"/>
        <v/>
      </c>
      <c r="T198" s="352" t="str">
        <f t="shared" si="114"/>
        <v/>
      </c>
      <c r="U198" s="349" t="str">
        <f t="shared" si="122"/>
        <v/>
      </c>
      <c r="V198" s="349" t="str">
        <f t="shared" si="120"/>
        <v/>
      </c>
      <c r="W198" s="349" t="str">
        <f t="shared" si="121"/>
        <v/>
      </c>
      <c r="X198" s="353" t="str">
        <f t="shared" si="117"/>
        <v/>
      </c>
    </row>
    <row r="199" spans="2:24" s="190" customFormat="1" ht="15" customHeight="1">
      <c r="B199" s="198" t="b">
        <f>IF(Pressure_4_R3!U30="",FALSE,TRUE)</f>
        <v>0</v>
      </c>
      <c r="C199" s="199">
        <v>27</v>
      </c>
      <c r="D199" s="200" t="str">
        <f>IF($B199=FALSE,"",표준압력!G227)</f>
        <v/>
      </c>
      <c r="E199" s="200" t="str">
        <f>IF($B199=FALSE,"",표준압력!Q227)</f>
        <v/>
      </c>
      <c r="F199" s="200" t="str">
        <f>IF($B199=FALSE,"",Pressure_4_R3!U30)</f>
        <v/>
      </c>
      <c r="G199" s="201" t="str">
        <f>IF($B199=FALSE,"",Pressure_4_R3!V30)</f>
        <v/>
      </c>
      <c r="H199" s="201" t="str">
        <f>IF($B199=FALSE,"",Pressure_4_R3!W30)</f>
        <v/>
      </c>
      <c r="I199" s="207" t="b">
        <f t="shared" si="108"/>
        <v>0</v>
      </c>
      <c r="J199" s="202" t="str">
        <f t="shared" si="109"/>
        <v/>
      </c>
      <c r="K199" s="203" t="str">
        <f t="shared" si="110"/>
        <v/>
      </c>
      <c r="L199" s="203" t="str">
        <f t="shared" si="111"/>
        <v/>
      </c>
      <c r="M199" s="193"/>
      <c r="N199" s="204" t="b">
        <f t="shared" si="112"/>
        <v>0</v>
      </c>
      <c r="O199" s="347" t="s">
        <v>360</v>
      </c>
      <c r="P199" s="351">
        <v>12</v>
      </c>
      <c r="Q199" s="348" t="str">
        <f t="shared" ca="1" si="119"/>
        <v/>
      </c>
      <c r="R199" s="204" t="str">
        <f t="shared" ca="1" si="119"/>
        <v/>
      </c>
      <c r="S199" s="204" t="str">
        <f t="shared" ca="1" si="119"/>
        <v/>
      </c>
      <c r="T199" s="352" t="str">
        <f t="shared" si="114"/>
        <v/>
      </c>
      <c r="U199" s="349" t="str">
        <f t="shared" si="122"/>
        <v/>
      </c>
      <c r="V199" s="349" t="str">
        <f t="shared" si="120"/>
        <v/>
      </c>
      <c r="W199" s="349" t="str">
        <f t="shared" si="121"/>
        <v/>
      </c>
      <c r="X199" s="353" t="str">
        <f t="shared" si="117"/>
        <v/>
      </c>
    </row>
    <row r="200" spans="2:24" s="190" customFormat="1" ht="15" customHeight="1">
      <c r="B200" s="198" t="b">
        <f>IF(Pressure_4_R3!U31="",FALSE,TRUE)</f>
        <v>0</v>
      </c>
      <c r="C200" s="199">
        <v>28</v>
      </c>
      <c r="D200" s="200" t="str">
        <f>IF($B200=FALSE,"",표준압력!G228)</f>
        <v/>
      </c>
      <c r="E200" s="200" t="str">
        <f>IF($B200=FALSE,"",표준압력!Q228)</f>
        <v/>
      </c>
      <c r="F200" s="200" t="str">
        <f>IF($B200=FALSE,"",Pressure_4_R3!U31)</f>
        <v/>
      </c>
      <c r="G200" s="201" t="str">
        <f>IF($B200=FALSE,"",Pressure_4_R3!V31)</f>
        <v/>
      </c>
      <c r="H200" s="201" t="str">
        <f>IF($B200=FALSE,"",Pressure_4_R3!W31)</f>
        <v/>
      </c>
      <c r="I200" s="207" t="b">
        <f t="shared" si="108"/>
        <v>0</v>
      </c>
      <c r="J200" s="202" t="str">
        <f t="shared" si="109"/>
        <v/>
      </c>
      <c r="K200" s="203" t="str">
        <f t="shared" si="110"/>
        <v/>
      </c>
      <c r="L200" s="203" t="str">
        <f t="shared" si="111"/>
        <v/>
      </c>
      <c r="M200" s="193"/>
      <c r="N200" s="204" t="b">
        <f t="shared" si="112"/>
        <v>0</v>
      </c>
      <c r="O200" s="347" t="s">
        <v>360</v>
      </c>
      <c r="P200" s="351">
        <v>13</v>
      </c>
      <c r="Q200" s="348" t="str">
        <f t="shared" ca="1" si="119"/>
        <v/>
      </c>
      <c r="R200" s="204" t="str">
        <f t="shared" ca="1" si="119"/>
        <v/>
      </c>
      <c r="S200" s="204" t="str">
        <f t="shared" ca="1" si="119"/>
        <v/>
      </c>
      <c r="T200" s="352" t="str">
        <f t="shared" si="114"/>
        <v/>
      </c>
      <c r="U200" s="349" t="str">
        <f t="shared" si="122"/>
        <v/>
      </c>
      <c r="V200" s="349" t="str">
        <f t="shared" si="120"/>
        <v/>
      </c>
      <c r="W200" s="349" t="str">
        <f t="shared" si="121"/>
        <v/>
      </c>
      <c r="X200" s="353" t="str">
        <f t="shared" si="117"/>
        <v/>
      </c>
    </row>
    <row r="201" spans="2:24" s="190" customFormat="1" ht="15" customHeight="1">
      <c r="B201" s="198" t="b">
        <f>IF(Pressure_4_R3!U32="",FALSE,TRUE)</f>
        <v>0</v>
      </c>
      <c r="C201" s="199">
        <v>29</v>
      </c>
      <c r="D201" s="200" t="str">
        <f>IF($B201=FALSE,"",표준압력!G229)</f>
        <v/>
      </c>
      <c r="E201" s="200" t="str">
        <f>IF($B201=FALSE,"",표준압력!Q229)</f>
        <v/>
      </c>
      <c r="F201" s="200" t="str">
        <f>IF($B201=FALSE,"",Pressure_4_R3!U32)</f>
        <v/>
      </c>
      <c r="G201" s="201" t="str">
        <f>IF($B201=FALSE,"",Pressure_4_R3!V32)</f>
        <v/>
      </c>
      <c r="H201" s="201" t="str">
        <f>IF($B201=FALSE,"",Pressure_4_R3!W32)</f>
        <v/>
      </c>
      <c r="I201" s="207" t="b">
        <f t="shared" si="108"/>
        <v>0</v>
      </c>
      <c r="J201" s="202" t="str">
        <f t="shared" si="109"/>
        <v/>
      </c>
      <c r="K201" s="203" t="str">
        <f t="shared" si="110"/>
        <v/>
      </c>
      <c r="L201" s="203" t="str">
        <f t="shared" si="111"/>
        <v/>
      </c>
      <c r="M201" s="193"/>
      <c r="N201" s="204" t="b">
        <f t="shared" si="112"/>
        <v>0</v>
      </c>
      <c r="O201" s="347" t="s">
        <v>360</v>
      </c>
      <c r="P201" s="351">
        <v>14</v>
      </c>
      <c r="Q201" s="348" t="str">
        <f t="shared" ca="1" si="119"/>
        <v/>
      </c>
      <c r="R201" s="204" t="str">
        <f t="shared" ca="1" si="119"/>
        <v/>
      </c>
      <c r="S201" s="204" t="str">
        <f t="shared" ca="1" si="119"/>
        <v/>
      </c>
      <c r="T201" s="352" t="str">
        <f t="shared" si="114"/>
        <v/>
      </c>
      <c r="U201" s="349" t="str">
        <f t="shared" si="122"/>
        <v/>
      </c>
      <c r="V201" s="349" t="str">
        <f t="shared" si="120"/>
        <v/>
      </c>
      <c r="W201" s="349" t="str">
        <f t="shared" si="121"/>
        <v/>
      </c>
      <c r="X201" s="353" t="str">
        <f t="shared" si="117"/>
        <v/>
      </c>
    </row>
    <row r="202" spans="2:24" s="190" customFormat="1" ht="15" customHeight="1">
      <c r="B202" s="198" t="b">
        <f>IF(Pressure_4_R3!U33="",FALSE,TRUE)</f>
        <v>0</v>
      </c>
      <c r="C202" s="199">
        <v>30</v>
      </c>
      <c r="D202" s="200" t="str">
        <f>IF($B202=FALSE,"",표준압력!G230)</f>
        <v/>
      </c>
      <c r="E202" s="200" t="str">
        <f>IF($B202=FALSE,"",표준압력!Q230)</f>
        <v/>
      </c>
      <c r="F202" s="200" t="str">
        <f>IF($B202=FALSE,"",Pressure_4_R3!U33)</f>
        <v/>
      </c>
      <c r="G202" s="201" t="str">
        <f>IF($B202=FALSE,"",Pressure_4_R3!V33)</f>
        <v/>
      </c>
      <c r="H202" s="201" t="str">
        <f>IF($B202=FALSE,"",Pressure_4_R3!W33)</f>
        <v/>
      </c>
      <c r="I202" s="207" t="b">
        <f t="shared" si="108"/>
        <v>0</v>
      </c>
      <c r="J202" s="202" t="str">
        <f t="shared" si="109"/>
        <v/>
      </c>
      <c r="K202" s="203" t="str">
        <f t="shared" si="110"/>
        <v/>
      </c>
      <c r="L202" s="203" t="str">
        <f t="shared" si="111"/>
        <v/>
      </c>
      <c r="M202" s="193"/>
      <c r="N202" s="204" t="b">
        <f t="shared" si="112"/>
        <v>0</v>
      </c>
      <c r="O202" s="347" t="s">
        <v>360</v>
      </c>
      <c r="P202" s="351">
        <v>15</v>
      </c>
      <c r="Q202" s="348" t="str">
        <f t="shared" ca="1" si="119"/>
        <v/>
      </c>
      <c r="R202" s="204" t="str">
        <f t="shared" ca="1" si="119"/>
        <v/>
      </c>
      <c r="S202" s="204" t="str">
        <f t="shared" ca="1" si="119"/>
        <v/>
      </c>
      <c r="T202" s="352" t="str">
        <f t="shared" si="114"/>
        <v/>
      </c>
      <c r="U202" s="349" t="str">
        <f t="shared" si="122"/>
        <v/>
      </c>
      <c r="V202" s="349" t="str">
        <f t="shared" si="120"/>
        <v/>
      </c>
      <c r="W202" s="349" t="str">
        <f t="shared" si="121"/>
        <v/>
      </c>
      <c r="X202" s="353" t="str">
        <f t="shared" si="117"/>
        <v/>
      </c>
    </row>
    <row r="203" spans="2:24" ht="15" customHeight="1">
      <c r="B203" s="189"/>
      <c r="C203" s="189"/>
      <c r="D203" s="189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</row>
    <row r="204" spans="2:24" ht="15" customHeight="1">
      <c r="B204" s="195" t="s">
        <v>493</v>
      </c>
      <c r="C204" s="189"/>
      <c r="D204" s="189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U204" s="206"/>
    </row>
    <row r="205" spans="2:24" ht="15" customHeight="1">
      <c r="B205" s="705" t="s">
        <v>381</v>
      </c>
      <c r="C205" s="707" t="s">
        <v>494</v>
      </c>
      <c r="D205" s="707" t="s">
        <v>354</v>
      </c>
      <c r="E205" s="702" t="s">
        <v>445</v>
      </c>
      <c r="F205" s="702" t="s">
        <v>792</v>
      </c>
      <c r="G205" s="702" t="s">
        <v>48</v>
      </c>
      <c r="H205" s="683" t="s">
        <v>562</v>
      </c>
      <c r="I205" s="683"/>
      <c r="J205" s="683"/>
      <c r="K205" s="683"/>
      <c r="L205" s="702" t="s">
        <v>495</v>
      </c>
      <c r="M205" s="681" t="s">
        <v>564</v>
      </c>
      <c r="N205" s="689"/>
      <c r="O205" s="689"/>
      <c r="P205" s="689"/>
      <c r="Q205" s="682"/>
      <c r="R205" s="702" t="s">
        <v>447</v>
      </c>
      <c r="S205" s="719" t="s">
        <v>496</v>
      </c>
      <c r="T205" s="720"/>
      <c r="U205" s="720"/>
      <c r="V205" s="720"/>
      <c r="W205" s="721"/>
      <c r="X205" s="702" t="s">
        <v>497</v>
      </c>
    </row>
    <row r="206" spans="2:24" ht="15" customHeight="1">
      <c r="B206" s="706"/>
      <c r="C206" s="708"/>
      <c r="D206" s="708"/>
      <c r="E206" s="703"/>
      <c r="F206" s="703"/>
      <c r="G206" s="703"/>
      <c r="H206" s="313" t="s">
        <v>498</v>
      </c>
      <c r="I206" s="313" t="s">
        <v>499</v>
      </c>
      <c r="J206" s="313" t="s">
        <v>313</v>
      </c>
      <c r="K206" s="313" t="s">
        <v>452</v>
      </c>
      <c r="L206" s="703"/>
      <c r="M206" s="702" t="s">
        <v>501</v>
      </c>
      <c r="N206" s="702" t="s">
        <v>502</v>
      </c>
      <c r="O206" s="702" t="s">
        <v>452</v>
      </c>
      <c r="P206" s="702" t="s">
        <v>313</v>
      </c>
      <c r="Q206" s="702" t="s">
        <v>503</v>
      </c>
      <c r="R206" s="703"/>
      <c r="S206" s="705" t="s">
        <v>504</v>
      </c>
      <c r="T206" s="705" t="s">
        <v>393</v>
      </c>
      <c r="U206" s="705" t="s">
        <v>505</v>
      </c>
      <c r="V206" s="705" t="s">
        <v>566</v>
      </c>
      <c r="W206" s="705" t="s">
        <v>506</v>
      </c>
      <c r="X206" s="706"/>
    </row>
    <row r="207" spans="2:24" ht="15" customHeight="1">
      <c r="B207" s="706"/>
      <c r="C207" s="709"/>
      <c r="D207" s="709"/>
      <c r="E207" s="704"/>
      <c r="F207" s="704"/>
      <c r="G207" s="704"/>
      <c r="H207" s="313" t="s">
        <v>507</v>
      </c>
      <c r="I207" s="313" t="s">
        <v>461</v>
      </c>
      <c r="J207" s="313" t="s">
        <v>508</v>
      </c>
      <c r="K207" s="313" t="s">
        <v>509</v>
      </c>
      <c r="L207" s="704"/>
      <c r="M207" s="704"/>
      <c r="N207" s="704"/>
      <c r="O207" s="704"/>
      <c r="P207" s="704"/>
      <c r="Q207" s="704"/>
      <c r="R207" s="704"/>
      <c r="S207" s="713"/>
      <c r="T207" s="713"/>
      <c r="U207" s="713"/>
      <c r="V207" s="713"/>
      <c r="W207" s="713"/>
      <c r="X207" s="706"/>
    </row>
    <row r="208" spans="2:24" ht="15" customHeight="1">
      <c r="B208" s="706"/>
      <c r="C208" s="317">
        <f ca="1">D172</f>
        <v>0</v>
      </c>
      <c r="D208" s="317">
        <f ca="1">E172</f>
        <v>0</v>
      </c>
      <c r="E208" s="315">
        <f t="shared" ref="E208:S208" ca="1" si="123">D208</f>
        <v>0</v>
      </c>
      <c r="F208" s="386">
        <f ca="1">E208</f>
        <v>0</v>
      </c>
      <c r="G208" s="386">
        <f ca="1">F208</f>
        <v>0</v>
      </c>
      <c r="H208" s="315">
        <f t="shared" ca="1" si="123"/>
        <v>0</v>
      </c>
      <c r="I208" s="315">
        <f t="shared" ca="1" si="123"/>
        <v>0</v>
      </c>
      <c r="J208" s="315">
        <f t="shared" ca="1" si="123"/>
        <v>0</v>
      </c>
      <c r="K208" s="315">
        <f t="shared" ca="1" si="123"/>
        <v>0</v>
      </c>
      <c r="L208" s="315">
        <f t="shared" ca="1" si="123"/>
        <v>0</v>
      </c>
      <c r="M208" s="315">
        <f t="shared" ca="1" si="123"/>
        <v>0</v>
      </c>
      <c r="N208" s="315">
        <f t="shared" ca="1" si="123"/>
        <v>0</v>
      </c>
      <c r="O208" s="315">
        <f t="shared" ca="1" si="123"/>
        <v>0</v>
      </c>
      <c r="P208" s="315">
        <f t="shared" ca="1" si="123"/>
        <v>0</v>
      </c>
      <c r="Q208" s="315">
        <f t="shared" ca="1" si="123"/>
        <v>0</v>
      </c>
      <c r="R208" s="315">
        <f t="shared" ca="1" si="123"/>
        <v>0</v>
      </c>
      <c r="S208" s="315">
        <f t="shared" ca="1" si="123"/>
        <v>0</v>
      </c>
      <c r="T208" s="315">
        <f ca="1">W208</f>
        <v>0</v>
      </c>
      <c r="U208" s="315">
        <f ca="1">T208</f>
        <v>0</v>
      </c>
      <c r="V208" s="315"/>
      <c r="W208" s="315">
        <f ca="1">S208</f>
        <v>0</v>
      </c>
      <c r="X208" s="713"/>
    </row>
    <row r="209" spans="2:24" ht="15" customHeight="1">
      <c r="B209" s="207">
        <f t="shared" ref="B209:B223" si="124">C173</f>
        <v>1</v>
      </c>
      <c r="C209" s="207" t="str">
        <f t="shared" ref="C209:D223" si="125">IF($N173=FALSE,"",D173)</f>
        <v/>
      </c>
      <c r="D209" s="204" t="str">
        <f t="shared" si="125"/>
        <v/>
      </c>
      <c r="E209" s="204" t="str">
        <f>IF($N173=FALSE,"",표준압력!Z201)</f>
        <v/>
      </c>
      <c r="F209" s="204" t="str">
        <f>IF($N173=FALSE,"",표준압력!U234)</f>
        <v/>
      </c>
      <c r="G209" s="204" t="str">
        <f>IF($N173=FALSE,"",Pressure_4_R3!L4*L$167)</f>
        <v/>
      </c>
      <c r="H209" s="345" t="str">
        <f t="shared" ref="H209:H223" si="126">IF($N173=FALSE,"",ROUND(AVERAGE(T173,T188),M$228))</f>
        <v/>
      </c>
      <c r="I209" s="204" t="str">
        <f t="shared" ref="I209:I223" si="127">IF($N173=FALSE,"",ROUND(D209,M$228)-H209)</f>
        <v/>
      </c>
      <c r="J209" s="345" t="str">
        <f t="shared" ref="J209:J223" si="128">IF($N173=FALSE,"",((Q188-Q173)+(R188-R173)+(S188-S173))/3)</f>
        <v/>
      </c>
      <c r="K209" s="345" t="str">
        <f t="shared" ref="K209:K223" si="129">IF($N173=FALSE,"",MAX(X173,X188))</f>
        <v/>
      </c>
      <c r="L209" s="204" t="str">
        <f>IF($N173=FALSE,"",SQRT(SUMSQ(E209/2,F209)))</f>
        <v/>
      </c>
      <c r="M209" s="204" t="str">
        <f t="shared" ref="M209:M223" si="130">IF($N173=FALSE,"",G209/2/SQRT(3))</f>
        <v/>
      </c>
      <c r="N209" s="345" t="str">
        <f t="shared" ref="N209:N223" si="131">IF($N173=FALSE,"",MAX(ABS(Q$188-Q$173),ABS(R$188-R$173),ABS(S$188-S$173))/2/SQRT(3))</f>
        <v/>
      </c>
      <c r="O209" s="203" t="str">
        <f t="shared" ref="O209:O223" si="132">IF($N173=FALSE,"",IF(K209=0,MAX(K$209:K$223),K209)/2/SQRT(3))</f>
        <v/>
      </c>
      <c r="P209" s="204" t="str">
        <f t="shared" ref="P209:P223" si="133">IF($N173=FALSE,"",J209/2/SQRT(3))</f>
        <v/>
      </c>
      <c r="Q209" s="204" t="str">
        <f t="shared" ref="Q209:Q223" si="134">IF($N173=FALSE,"",SQRT(SUMSQ(M209:P209)))</f>
        <v/>
      </c>
      <c r="R209" s="204" t="str">
        <f t="shared" ref="R209:R223" si="135">IF($N173=FALSE,"",SQRT(SUMSQ(L209,Q209)))</f>
        <v/>
      </c>
      <c r="S209" s="204" t="str">
        <f t="shared" ref="S209:S223" si="136">IF($N173=FALSE,"",R209*2)</f>
        <v/>
      </c>
      <c r="T209" s="192" t="str">
        <f>IF($N173=FALSE,"",Pressure_4_R3!G4*C209)</f>
        <v/>
      </c>
      <c r="U209" s="192" t="str">
        <f t="shared" ref="U209:U223" si="137">IF($N173=FALSE,"",MAX(S209:T209))</f>
        <v/>
      </c>
      <c r="V209" s="192" t="str">
        <f t="shared" ref="V209:V223" si="138">IF($N173=FALSE,"",IF(((U209-ROUND(U209,M$228))/U209*100)&gt;=5,TRUE,FALSE))</f>
        <v/>
      </c>
      <c r="W209" s="192" t="str">
        <f t="shared" ref="W209:W223" si="139">IF($N173=FALSE,"",IF(ROUND(U209,M$228)=0,ROUNDUP(U209,M$228),IF(V209=TRUE,ROUNDUP(U209,M$228),ROUND(U209,M$228))))</f>
        <v/>
      </c>
      <c r="X209" s="215" t="str">
        <f t="shared" ref="X209:X223" si="140">IF($N173=FALSE,"",IF(S209=U209,0,1))</f>
        <v/>
      </c>
    </row>
    <row r="210" spans="2:24" ht="15" customHeight="1">
      <c r="B210" s="207">
        <f t="shared" si="124"/>
        <v>2</v>
      </c>
      <c r="C210" s="207" t="str">
        <f t="shared" si="125"/>
        <v/>
      </c>
      <c r="D210" s="204" t="str">
        <f t="shared" si="125"/>
        <v/>
      </c>
      <c r="E210" s="204" t="str">
        <f>IF($N174=FALSE,"",표준압력!Z202)</f>
        <v/>
      </c>
      <c r="F210" s="204" t="str">
        <f>IF($N174=FALSE,"",표준압력!U235)</f>
        <v/>
      </c>
      <c r="G210" s="204" t="str">
        <f>IF($N174=FALSE,"",Pressure_4_R3!L5*L$167)</f>
        <v/>
      </c>
      <c r="H210" s="345" t="str">
        <f t="shared" si="126"/>
        <v/>
      </c>
      <c r="I210" s="204" t="str">
        <f t="shared" si="127"/>
        <v/>
      </c>
      <c r="J210" s="345" t="str">
        <f t="shared" si="128"/>
        <v/>
      </c>
      <c r="K210" s="345" t="str">
        <f t="shared" si="129"/>
        <v/>
      </c>
      <c r="L210" s="204" t="str">
        <f t="shared" ref="L210:L223" si="141">IF($N174=FALSE,"",SQRT(SUMSQ(E210/2,F210)))</f>
        <v/>
      </c>
      <c r="M210" s="204" t="str">
        <f t="shared" si="130"/>
        <v/>
      </c>
      <c r="N210" s="345" t="str">
        <f t="shared" si="131"/>
        <v/>
      </c>
      <c r="O210" s="203" t="str">
        <f t="shared" si="132"/>
        <v/>
      </c>
      <c r="P210" s="204" t="str">
        <f t="shared" si="133"/>
        <v/>
      </c>
      <c r="Q210" s="204" t="str">
        <f t="shared" si="134"/>
        <v/>
      </c>
      <c r="R210" s="204" t="str">
        <f t="shared" si="135"/>
        <v/>
      </c>
      <c r="S210" s="204" t="str">
        <f t="shared" si="136"/>
        <v/>
      </c>
      <c r="T210" s="192" t="str">
        <f>IF($N174=FALSE,"",Pressure_4_R3!G5*C210)</f>
        <v/>
      </c>
      <c r="U210" s="192" t="str">
        <f t="shared" si="137"/>
        <v/>
      </c>
      <c r="V210" s="192" t="str">
        <f t="shared" si="138"/>
        <v/>
      </c>
      <c r="W210" s="192" t="str">
        <f t="shared" si="139"/>
        <v/>
      </c>
      <c r="X210" s="215" t="str">
        <f t="shared" si="140"/>
        <v/>
      </c>
    </row>
    <row r="211" spans="2:24" ht="15" customHeight="1">
      <c r="B211" s="207">
        <f t="shared" si="124"/>
        <v>3</v>
      </c>
      <c r="C211" s="207" t="str">
        <f t="shared" si="125"/>
        <v/>
      </c>
      <c r="D211" s="204" t="str">
        <f t="shared" si="125"/>
        <v/>
      </c>
      <c r="E211" s="204" t="str">
        <f>IF($N175=FALSE,"",표준압력!Z203)</f>
        <v/>
      </c>
      <c r="F211" s="204" t="str">
        <f>IF($N175=FALSE,"",표준압력!U236)</f>
        <v/>
      </c>
      <c r="G211" s="204" t="str">
        <f>IF($N175=FALSE,"",Pressure_4_R3!L6*L$167)</f>
        <v/>
      </c>
      <c r="H211" s="345" t="str">
        <f t="shared" si="126"/>
        <v/>
      </c>
      <c r="I211" s="204" t="str">
        <f t="shared" si="127"/>
        <v/>
      </c>
      <c r="J211" s="345" t="str">
        <f t="shared" si="128"/>
        <v/>
      </c>
      <c r="K211" s="345" t="str">
        <f t="shared" si="129"/>
        <v/>
      </c>
      <c r="L211" s="204" t="str">
        <f t="shared" si="141"/>
        <v/>
      </c>
      <c r="M211" s="204" t="str">
        <f t="shared" si="130"/>
        <v/>
      </c>
      <c r="N211" s="345" t="str">
        <f t="shared" si="131"/>
        <v/>
      </c>
      <c r="O211" s="203" t="str">
        <f t="shared" si="132"/>
        <v/>
      </c>
      <c r="P211" s="204" t="str">
        <f t="shared" si="133"/>
        <v/>
      </c>
      <c r="Q211" s="204" t="str">
        <f t="shared" si="134"/>
        <v/>
      </c>
      <c r="R211" s="204" t="str">
        <f t="shared" si="135"/>
        <v/>
      </c>
      <c r="S211" s="204" t="str">
        <f t="shared" si="136"/>
        <v/>
      </c>
      <c r="T211" s="192" t="str">
        <f>IF($N175=FALSE,"",Pressure_4_R3!G6*C211)</f>
        <v/>
      </c>
      <c r="U211" s="192" t="str">
        <f t="shared" si="137"/>
        <v/>
      </c>
      <c r="V211" s="192" t="str">
        <f t="shared" si="138"/>
        <v/>
      </c>
      <c r="W211" s="192" t="str">
        <f t="shared" si="139"/>
        <v/>
      </c>
      <c r="X211" s="215" t="str">
        <f t="shared" si="140"/>
        <v/>
      </c>
    </row>
    <row r="212" spans="2:24" ht="15" customHeight="1">
      <c r="B212" s="207">
        <f t="shared" si="124"/>
        <v>4</v>
      </c>
      <c r="C212" s="207" t="str">
        <f t="shared" si="125"/>
        <v/>
      </c>
      <c r="D212" s="204" t="str">
        <f t="shared" si="125"/>
        <v/>
      </c>
      <c r="E212" s="204" t="str">
        <f>IF($N176=FALSE,"",표준압력!Z204)</f>
        <v/>
      </c>
      <c r="F212" s="204" t="str">
        <f>IF($N176=FALSE,"",표준압력!U237)</f>
        <v/>
      </c>
      <c r="G212" s="204" t="str">
        <f>IF($N176=FALSE,"",Pressure_4_R3!L7*L$167)</f>
        <v/>
      </c>
      <c r="H212" s="345" t="str">
        <f t="shared" si="126"/>
        <v/>
      </c>
      <c r="I212" s="204" t="str">
        <f t="shared" si="127"/>
        <v/>
      </c>
      <c r="J212" s="345" t="str">
        <f t="shared" si="128"/>
        <v/>
      </c>
      <c r="K212" s="345" t="str">
        <f t="shared" si="129"/>
        <v/>
      </c>
      <c r="L212" s="204" t="str">
        <f t="shared" si="141"/>
        <v/>
      </c>
      <c r="M212" s="204" t="str">
        <f t="shared" si="130"/>
        <v/>
      </c>
      <c r="N212" s="345" t="str">
        <f t="shared" si="131"/>
        <v/>
      </c>
      <c r="O212" s="203" t="str">
        <f t="shared" si="132"/>
        <v/>
      </c>
      <c r="P212" s="204" t="str">
        <f t="shared" si="133"/>
        <v/>
      </c>
      <c r="Q212" s="204" t="str">
        <f t="shared" si="134"/>
        <v/>
      </c>
      <c r="R212" s="204" t="str">
        <f t="shared" si="135"/>
        <v/>
      </c>
      <c r="S212" s="204" t="str">
        <f t="shared" si="136"/>
        <v/>
      </c>
      <c r="T212" s="192" t="str">
        <f>IF($N176=FALSE,"",Pressure_4_R3!G7*C212)</f>
        <v/>
      </c>
      <c r="U212" s="192" t="str">
        <f t="shared" si="137"/>
        <v/>
      </c>
      <c r="V212" s="192" t="str">
        <f t="shared" si="138"/>
        <v/>
      </c>
      <c r="W212" s="192" t="str">
        <f t="shared" si="139"/>
        <v/>
      </c>
      <c r="X212" s="215" t="str">
        <f t="shared" si="140"/>
        <v/>
      </c>
    </row>
    <row r="213" spans="2:24" ht="15" customHeight="1">
      <c r="B213" s="207">
        <f t="shared" si="124"/>
        <v>5</v>
      </c>
      <c r="C213" s="207" t="str">
        <f t="shared" si="125"/>
        <v/>
      </c>
      <c r="D213" s="204" t="str">
        <f t="shared" si="125"/>
        <v/>
      </c>
      <c r="E213" s="204" t="str">
        <f>IF($N177=FALSE,"",표준압력!Z205)</f>
        <v/>
      </c>
      <c r="F213" s="204" t="str">
        <f>IF($N177=FALSE,"",표준압력!U238)</f>
        <v/>
      </c>
      <c r="G213" s="204" t="str">
        <f>IF($N177=FALSE,"",Pressure_4_R3!L8*L$167)</f>
        <v/>
      </c>
      <c r="H213" s="345" t="str">
        <f t="shared" si="126"/>
        <v/>
      </c>
      <c r="I213" s="204" t="str">
        <f t="shared" si="127"/>
        <v/>
      </c>
      <c r="J213" s="345" t="str">
        <f t="shared" si="128"/>
        <v/>
      </c>
      <c r="K213" s="345" t="str">
        <f t="shared" si="129"/>
        <v/>
      </c>
      <c r="L213" s="204" t="str">
        <f t="shared" si="141"/>
        <v/>
      </c>
      <c r="M213" s="204" t="str">
        <f t="shared" si="130"/>
        <v/>
      </c>
      <c r="N213" s="345" t="str">
        <f t="shared" si="131"/>
        <v/>
      </c>
      <c r="O213" s="203" t="str">
        <f t="shared" si="132"/>
        <v/>
      </c>
      <c r="P213" s="204" t="str">
        <f t="shared" si="133"/>
        <v/>
      </c>
      <c r="Q213" s="204" t="str">
        <f t="shared" si="134"/>
        <v/>
      </c>
      <c r="R213" s="204" t="str">
        <f t="shared" si="135"/>
        <v/>
      </c>
      <c r="S213" s="204" t="str">
        <f t="shared" si="136"/>
        <v/>
      </c>
      <c r="T213" s="192" t="str">
        <f>IF($N177=FALSE,"",Pressure_4_R3!G8*C213)</f>
        <v/>
      </c>
      <c r="U213" s="192" t="str">
        <f t="shared" si="137"/>
        <v/>
      </c>
      <c r="V213" s="192" t="str">
        <f t="shared" si="138"/>
        <v/>
      </c>
      <c r="W213" s="192" t="str">
        <f t="shared" si="139"/>
        <v/>
      </c>
      <c r="X213" s="215" t="str">
        <f t="shared" si="140"/>
        <v/>
      </c>
    </row>
    <row r="214" spans="2:24" ht="15" customHeight="1">
      <c r="B214" s="207">
        <f t="shared" si="124"/>
        <v>6</v>
      </c>
      <c r="C214" s="207" t="str">
        <f t="shared" si="125"/>
        <v/>
      </c>
      <c r="D214" s="204" t="str">
        <f t="shared" si="125"/>
        <v/>
      </c>
      <c r="E214" s="204" t="str">
        <f>IF($N178=FALSE,"",표준압력!Z206)</f>
        <v/>
      </c>
      <c r="F214" s="204" t="str">
        <f>IF($N178=FALSE,"",표준압력!U239)</f>
        <v/>
      </c>
      <c r="G214" s="204" t="str">
        <f>IF($N178=FALSE,"",Pressure_4_R3!L9*L$167)</f>
        <v/>
      </c>
      <c r="H214" s="345" t="str">
        <f t="shared" si="126"/>
        <v/>
      </c>
      <c r="I214" s="204" t="str">
        <f t="shared" si="127"/>
        <v/>
      </c>
      <c r="J214" s="345" t="str">
        <f t="shared" si="128"/>
        <v/>
      </c>
      <c r="K214" s="345" t="str">
        <f t="shared" si="129"/>
        <v/>
      </c>
      <c r="L214" s="204" t="str">
        <f t="shared" si="141"/>
        <v/>
      </c>
      <c r="M214" s="204" t="str">
        <f t="shared" si="130"/>
        <v/>
      </c>
      <c r="N214" s="345" t="str">
        <f t="shared" si="131"/>
        <v/>
      </c>
      <c r="O214" s="203" t="str">
        <f t="shared" si="132"/>
        <v/>
      </c>
      <c r="P214" s="204" t="str">
        <f t="shared" si="133"/>
        <v/>
      </c>
      <c r="Q214" s="204" t="str">
        <f t="shared" si="134"/>
        <v/>
      </c>
      <c r="R214" s="204" t="str">
        <f t="shared" si="135"/>
        <v/>
      </c>
      <c r="S214" s="204" t="str">
        <f t="shared" si="136"/>
        <v/>
      </c>
      <c r="T214" s="192" t="str">
        <f>IF($N178=FALSE,"",Pressure_4_R3!G9*C214)</f>
        <v/>
      </c>
      <c r="U214" s="192" t="str">
        <f t="shared" si="137"/>
        <v/>
      </c>
      <c r="V214" s="192" t="str">
        <f t="shared" si="138"/>
        <v/>
      </c>
      <c r="W214" s="192" t="str">
        <f t="shared" si="139"/>
        <v/>
      </c>
      <c r="X214" s="215" t="str">
        <f t="shared" si="140"/>
        <v/>
      </c>
    </row>
    <row r="215" spans="2:24" ht="15" customHeight="1">
      <c r="B215" s="207">
        <f t="shared" si="124"/>
        <v>7</v>
      </c>
      <c r="C215" s="207" t="str">
        <f t="shared" si="125"/>
        <v/>
      </c>
      <c r="D215" s="204" t="str">
        <f t="shared" si="125"/>
        <v/>
      </c>
      <c r="E215" s="204" t="str">
        <f>IF($N179=FALSE,"",표준압력!Z207)</f>
        <v/>
      </c>
      <c r="F215" s="204" t="str">
        <f>IF($N179=FALSE,"",표준압력!U240)</f>
        <v/>
      </c>
      <c r="G215" s="204" t="str">
        <f>IF($N179=FALSE,"",Pressure_4_R3!L10*L$167)</f>
        <v/>
      </c>
      <c r="H215" s="345" t="str">
        <f t="shared" si="126"/>
        <v/>
      </c>
      <c r="I215" s="204" t="str">
        <f t="shared" si="127"/>
        <v/>
      </c>
      <c r="J215" s="345" t="str">
        <f t="shared" si="128"/>
        <v/>
      </c>
      <c r="K215" s="345" t="str">
        <f t="shared" si="129"/>
        <v/>
      </c>
      <c r="L215" s="204" t="str">
        <f t="shared" si="141"/>
        <v/>
      </c>
      <c r="M215" s="204" t="str">
        <f t="shared" si="130"/>
        <v/>
      </c>
      <c r="N215" s="345" t="str">
        <f t="shared" si="131"/>
        <v/>
      </c>
      <c r="O215" s="203" t="str">
        <f t="shared" si="132"/>
        <v/>
      </c>
      <c r="P215" s="204" t="str">
        <f t="shared" si="133"/>
        <v/>
      </c>
      <c r="Q215" s="204" t="str">
        <f t="shared" si="134"/>
        <v/>
      </c>
      <c r="R215" s="204" t="str">
        <f t="shared" si="135"/>
        <v/>
      </c>
      <c r="S215" s="204" t="str">
        <f t="shared" si="136"/>
        <v/>
      </c>
      <c r="T215" s="192" t="str">
        <f>IF($N179=FALSE,"",Pressure_4_R3!G10*C215)</f>
        <v/>
      </c>
      <c r="U215" s="192" t="str">
        <f t="shared" si="137"/>
        <v/>
      </c>
      <c r="V215" s="192" t="str">
        <f t="shared" si="138"/>
        <v/>
      </c>
      <c r="W215" s="192" t="str">
        <f t="shared" si="139"/>
        <v/>
      </c>
      <c r="X215" s="215" t="str">
        <f t="shared" si="140"/>
        <v/>
      </c>
    </row>
    <row r="216" spans="2:24" ht="15" customHeight="1">
      <c r="B216" s="207">
        <f t="shared" si="124"/>
        <v>8</v>
      </c>
      <c r="C216" s="207" t="str">
        <f t="shared" si="125"/>
        <v/>
      </c>
      <c r="D216" s="204" t="str">
        <f t="shared" si="125"/>
        <v/>
      </c>
      <c r="E216" s="204" t="str">
        <f>IF($N180=FALSE,"",표준압력!Z208)</f>
        <v/>
      </c>
      <c r="F216" s="204" t="str">
        <f>IF($N180=FALSE,"",표준압력!U241)</f>
        <v/>
      </c>
      <c r="G216" s="204" t="str">
        <f>IF($N180=FALSE,"",Pressure_4_R3!L11*L$167)</f>
        <v/>
      </c>
      <c r="H216" s="345" t="str">
        <f t="shared" si="126"/>
        <v/>
      </c>
      <c r="I216" s="204" t="str">
        <f t="shared" si="127"/>
        <v/>
      </c>
      <c r="J216" s="345" t="str">
        <f t="shared" si="128"/>
        <v/>
      </c>
      <c r="K216" s="345" t="str">
        <f t="shared" si="129"/>
        <v/>
      </c>
      <c r="L216" s="204" t="str">
        <f t="shared" si="141"/>
        <v/>
      </c>
      <c r="M216" s="204" t="str">
        <f t="shared" si="130"/>
        <v/>
      </c>
      <c r="N216" s="345" t="str">
        <f t="shared" si="131"/>
        <v/>
      </c>
      <c r="O216" s="203" t="str">
        <f t="shared" si="132"/>
        <v/>
      </c>
      <c r="P216" s="204" t="str">
        <f t="shared" si="133"/>
        <v/>
      </c>
      <c r="Q216" s="204" t="str">
        <f t="shared" si="134"/>
        <v/>
      </c>
      <c r="R216" s="204" t="str">
        <f t="shared" si="135"/>
        <v/>
      </c>
      <c r="S216" s="204" t="str">
        <f t="shared" si="136"/>
        <v/>
      </c>
      <c r="T216" s="192" t="str">
        <f>IF($N180=FALSE,"",Pressure_4_R3!G11*C216)</f>
        <v/>
      </c>
      <c r="U216" s="192" t="str">
        <f t="shared" si="137"/>
        <v/>
      </c>
      <c r="V216" s="192" t="str">
        <f t="shared" si="138"/>
        <v/>
      </c>
      <c r="W216" s="192" t="str">
        <f t="shared" si="139"/>
        <v/>
      </c>
      <c r="X216" s="215" t="str">
        <f t="shared" si="140"/>
        <v/>
      </c>
    </row>
    <row r="217" spans="2:24" ht="15" customHeight="1">
      <c r="B217" s="207">
        <f t="shared" si="124"/>
        <v>9</v>
      </c>
      <c r="C217" s="207" t="str">
        <f t="shared" si="125"/>
        <v/>
      </c>
      <c r="D217" s="204" t="str">
        <f t="shared" si="125"/>
        <v/>
      </c>
      <c r="E217" s="204" t="str">
        <f>IF($N181=FALSE,"",표준압력!Z209)</f>
        <v/>
      </c>
      <c r="F217" s="204" t="str">
        <f>IF($N181=FALSE,"",표준압력!U242)</f>
        <v/>
      </c>
      <c r="G217" s="204" t="str">
        <f>IF($N181=FALSE,"",Pressure_4_R3!L12*L$167)</f>
        <v/>
      </c>
      <c r="H217" s="345" t="str">
        <f t="shared" si="126"/>
        <v/>
      </c>
      <c r="I217" s="204" t="str">
        <f t="shared" si="127"/>
        <v/>
      </c>
      <c r="J217" s="345" t="str">
        <f t="shared" si="128"/>
        <v/>
      </c>
      <c r="K217" s="345" t="str">
        <f t="shared" si="129"/>
        <v/>
      </c>
      <c r="L217" s="204" t="str">
        <f t="shared" si="141"/>
        <v/>
      </c>
      <c r="M217" s="204" t="str">
        <f t="shared" si="130"/>
        <v/>
      </c>
      <c r="N217" s="345" t="str">
        <f t="shared" si="131"/>
        <v/>
      </c>
      <c r="O217" s="203" t="str">
        <f t="shared" si="132"/>
        <v/>
      </c>
      <c r="P217" s="204" t="str">
        <f t="shared" si="133"/>
        <v/>
      </c>
      <c r="Q217" s="204" t="str">
        <f t="shared" si="134"/>
        <v/>
      </c>
      <c r="R217" s="204" t="str">
        <f t="shared" si="135"/>
        <v/>
      </c>
      <c r="S217" s="204" t="str">
        <f t="shared" si="136"/>
        <v/>
      </c>
      <c r="T217" s="192" t="str">
        <f>IF($N181=FALSE,"",Pressure_4_R3!G12*C217)</f>
        <v/>
      </c>
      <c r="U217" s="192" t="str">
        <f t="shared" si="137"/>
        <v/>
      </c>
      <c r="V217" s="192" t="str">
        <f t="shared" si="138"/>
        <v/>
      </c>
      <c r="W217" s="192" t="str">
        <f t="shared" si="139"/>
        <v/>
      </c>
      <c r="X217" s="215" t="str">
        <f t="shared" si="140"/>
        <v/>
      </c>
    </row>
    <row r="218" spans="2:24" ht="15" customHeight="1">
      <c r="B218" s="207">
        <f t="shared" si="124"/>
        <v>10</v>
      </c>
      <c r="C218" s="207" t="str">
        <f t="shared" si="125"/>
        <v/>
      </c>
      <c r="D218" s="204" t="str">
        <f t="shared" si="125"/>
        <v/>
      </c>
      <c r="E218" s="204" t="str">
        <f>IF($N182=FALSE,"",표준압력!Z210)</f>
        <v/>
      </c>
      <c r="F218" s="204" t="str">
        <f>IF($N182=FALSE,"",표준압력!U243)</f>
        <v/>
      </c>
      <c r="G218" s="204" t="str">
        <f>IF($N182=FALSE,"",Pressure_4_R3!L13*L$167)</f>
        <v/>
      </c>
      <c r="H218" s="345" t="str">
        <f t="shared" si="126"/>
        <v/>
      </c>
      <c r="I218" s="204" t="str">
        <f t="shared" si="127"/>
        <v/>
      </c>
      <c r="J218" s="345" t="str">
        <f t="shared" si="128"/>
        <v/>
      </c>
      <c r="K218" s="345" t="str">
        <f t="shared" si="129"/>
        <v/>
      </c>
      <c r="L218" s="204" t="str">
        <f t="shared" si="141"/>
        <v/>
      </c>
      <c r="M218" s="204" t="str">
        <f t="shared" si="130"/>
        <v/>
      </c>
      <c r="N218" s="345" t="str">
        <f t="shared" si="131"/>
        <v/>
      </c>
      <c r="O218" s="203" t="str">
        <f t="shared" si="132"/>
        <v/>
      </c>
      <c r="P218" s="204" t="str">
        <f t="shared" si="133"/>
        <v/>
      </c>
      <c r="Q218" s="204" t="str">
        <f t="shared" si="134"/>
        <v/>
      </c>
      <c r="R218" s="204" t="str">
        <f t="shared" si="135"/>
        <v/>
      </c>
      <c r="S218" s="204" t="str">
        <f t="shared" si="136"/>
        <v/>
      </c>
      <c r="T218" s="192" t="str">
        <f>IF($N182=FALSE,"",Pressure_4_R3!G13*C218)</f>
        <v/>
      </c>
      <c r="U218" s="192" t="str">
        <f t="shared" si="137"/>
        <v/>
      </c>
      <c r="V218" s="192" t="str">
        <f t="shared" si="138"/>
        <v/>
      </c>
      <c r="W218" s="192" t="str">
        <f t="shared" si="139"/>
        <v/>
      </c>
      <c r="X218" s="215" t="str">
        <f t="shared" si="140"/>
        <v/>
      </c>
    </row>
    <row r="219" spans="2:24" ht="15" customHeight="1">
      <c r="B219" s="207">
        <f t="shared" si="124"/>
        <v>11</v>
      </c>
      <c r="C219" s="207" t="str">
        <f t="shared" si="125"/>
        <v/>
      </c>
      <c r="D219" s="204" t="str">
        <f t="shared" si="125"/>
        <v/>
      </c>
      <c r="E219" s="204" t="str">
        <f>IF($N183=FALSE,"",표준압력!Z211)</f>
        <v/>
      </c>
      <c r="F219" s="204" t="str">
        <f>IF($N183=FALSE,"",표준압력!U244)</f>
        <v/>
      </c>
      <c r="G219" s="204" t="str">
        <f>IF($N183=FALSE,"",Pressure_4_R3!L14*L$167)</f>
        <v/>
      </c>
      <c r="H219" s="345" t="str">
        <f t="shared" si="126"/>
        <v/>
      </c>
      <c r="I219" s="204" t="str">
        <f t="shared" si="127"/>
        <v/>
      </c>
      <c r="J219" s="345" t="str">
        <f t="shared" si="128"/>
        <v/>
      </c>
      <c r="K219" s="345" t="str">
        <f t="shared" si="129"/>
        <v/>
      </c>
      <c r="L219" s="204" t="str">
        <f t="shared" si="141"/>
        <v/>
      </c>
      <c r="M219" s="204" t="str">
        <f t="shared" si="130"/>
        <v/>
      </c>
      <c r="N219" s="345" t="str">
        <f t="shared" si="131"/>
        <v/>
      </c>
      <c r="O219" s="203" t="str">
        <f t="shared" si="132"/>
        <v/>
      </c>
      <c r="P219" s="204" t="str">
        <f t="shared" si="133"/>
        <v/>
      </c>
      <c r="Q219" s="204" t="str">
        <f t="shared" si="134"/>
        <v/>
      </c>
      <c r="R219" s="204" t="str">
        <f t="shared" si="135"/>
        <v/>
      </c>
      <c r="S219" s="204" t="str">
        <f t="shared" si="136"/>
        <v/>
      </c>
      <c r="T219" s="192" t="str">
        <f>IF($N183=FALSE,"",Pressure_4_R3!G14*C219)</f>
        <v/>
      </c>
      <c r="U219" s="192" t="str">
        <f t="shared" si="137"/>
        <v/>
      </c>
      <c r="V219" s="192" t="str">
        <f t="shared" si="138"/>
        <v/>
      </c>
      <c r="W219" s="192" t="str">
        <f t="shared" si="139"/>
        <v/>
      </c>
      <c r="X219" s="215" t="str">
        <f t="shared" si="140"/>
        <v/>
      </c>
    </row>
    <row r="220" spans="2:24" ht="15" customHeight="1">
      <c r="B220" s="207">
        <f t="shared" si="124"/>
        <v>12</v>
      </c>
      <c r="C220" s="207" t="str">
        <f t="shared" si="125"/>
        <v/>
      </c>
      <c r="D220" s="204" t="str">
        <f t="shared" si="125"/>
        <v/>
      </c>
      <c r="E220" s="204" t="str">
        <f>IF($N184=FALSE,"",표준압력!Z212)</f>
        <v/>
      </c>
      <c r="F220" s="204" t="str">
        <f>IF($N184=FALSE,"",표준압력!U245)</f>
        <v/>
      </c>
      <c r="G220" s="204" t="str">
        <f>IF($N184=FALSE,"",Pressure_4_R3!L15*L$167)</f>
        <v/>
      </c>
      <c r="H220" s="345" t="str">
        <f t="shared" si="126"/>
        <v/>
      </c>
      <c r="I220" s="204" t="str">
        <f t="shared" si="127"/>
        <v/>
      </c>
      <c r="J220" s="345" t="str">
        <f t="shared" si="128"/>
        <v/>
      </c>
      <c r="K220" s="345" t="str">
        <f t="shared" si="129"/>
        <v/>
      </c>
      <c r="L220" s="204" t="str">
        <f t="shared" si="141"/>
        <v/>
      </c>
      <c r="M220" s="204" t="str">
        <f t="shared" si="130"/>
        <v/>
      </c>
      <c r="N220" s="345" t="str">
        <f t="shared" si="131"/>
        <v/>
      </c>
      <c r="O220" s="203" t="str">
        <f t="shared" si="132"/>
        <v/>
      </c>
      <c r="P220" s="204" t="str">
        <f t="shared" si="133"/>
        <v/>
      </c>
      <c r="Q220" s="204" t="str">
        <f t="shared" si="134"/>
        <v/>
      </c>
      <c r="R220" s="204" t="str">
        <f t="shared" si="135"/>
        <v/>
      </c>
      <c r="S220" s="204" t="str">
        <f t="shared" si="136"/>
        <v/>
      </c>
      <c r="T220" s="192" t="str">
        <f>IF($N184=FALSE,"",Pressure_4_R3!G15*C220)</f>
        <v/>
      </c>
      <c r="U220" s="192" t="str">
        <f t="shared" si="137"/>
        <v/>
      </c>
      <c r="V220" s="192" t="str">
        <f t="shared" si="138"/>
        <v/>
      </c>
      <c r="W220" s="192" t="str">
        <f t="shared" si="139"/>
        <v/>
      </c>
      <c r="X220" s="215" t="str">
        <f t="shared" si="140"/>
        <v/>
      </c>
    </row>
    <row r="221" spans="2:24" ht="15" customHeight="1">
      <c r="B221" s="207">
        <f t="shared" si="124"/>
        <v>13</v>
      </c>
      <c r="C221" s="207" t="str">
        <f t="shared" si="125"/>
        <v/>
      </c>
      <c r="D221" s="204" t="str">
        <f t="shared" si="125"/>
        <v/>
      </c>
      <c r="E221" s="204" t="str">
        <f>IF($N185=FALSE,"",표준압력!Z213)</f>
        <v/>
      </c>
      <c r="F221" s="204" t="str">
        <f>IF($N185=FALSE,"",표준압력!U246)</f>
        <v/>
      </c>
      <c r="G221" s="204" t="str">
        <f>IF($N185=FALSE,"",Pressure_4_R3!L16*L$167)</f>
        <v/>
      </c>
      <c r="H221" s="345" t="str">
        <f t="shared" si="126"/>
        <v/>
      </c>
      <c r="I221" s="204" t="str">
        <f t="shared" si="127"/>
        <v/>
      </c>
      <c r="J221" s="345" t="str">
        <f t="shared" si="128"/>
        <v/>
      </c>
      <c r="K221" s="345" t="str">
        <f t="shared" si="129"/>
        <v/>
      </c>
      <c r="L221" s="204" t="str">
        <f t="shared" si="141"/>
        <v/>
      </c>
      <c r="M221" s="204" t="str">
        <f t="shared" si="130"/>
        <v/>
      </c>
      <c r="N221" s="345" t="str">
        <f t="shared" si="131"/>
        <v/>
      </c>
      <c r="O221" s="203" t="str">
        <f t="shared" si="132"/>
        <v/>
      </c>
      <c r="P221" s="204" t="str">
        <f t="shared" si="133"/>
        <v/>
      </c>
      <c r="Q221" s="204" t="str">
        <f t="shared" si="134"/>
        <v/>
      </c>
      <c r="R221" s="204" t="str">
        <f t="shared" si="135"/>
        <v/>
      </c>
      <c r="S221" s="204" t="str">
        <f t="shared" si="136"/>
        <v/>
      </c>
      <c r="T221" s="192" t="str">
        <f>IF($N185=FALSE,"",Pressure_4_R3!G16*C221)</f>
        <v/>
      </c>
      <c r="U221" s="192" t="str">
        <f t="shared" si="137"/>
        <v/>
      </c>
      <c r="V221" s="192" t="str">
        <f t="shared" si="138"/>
        <v/>
      </c>
      <c r="W221" s="192" t="str">
        <f t="shared" si="139"/>
        <v/>
      </c>
      <c r="X221" s="215" t="str">
        <f t="shared" si="140"/>
        <v/>
      </c>
    </row>
    <row r="222" spans="2:24" ht="15" customHeight="1">
      <c r="B222" s="207">
        <f t="shared" si="124"/>
        <v>14</v>
      </c>
      <c r="C222" s="207" t="str">
        <f t="shared" si="125"/>
        <v/>
      </c>
      <c r="D222" s="204" t="str">
        <f t="shared" si="125"/>
        <v/>
      </c>
      <c r="E222" s="204" t="str">
        <f>IF($N186=FALSE,"",표준압력!Z214)</f>
        <v/>
      </c>
      <c r="F222" s="204" t="str">
        <f>IF($N186=FALSE,"",표준압력!U247)</f>
        <v/>
      </c>
      <c r="G222" s="204" t="str">
        <f>IF($N186=FALSE,"",Pressure_4_R3!L17*L$167)</f>
        <v/>
      </c>
      <c r="H222" s="345" t="str">
        <f t="shared" si="126"/>
        <v/>
      </c>
      <c r="I222" s="204" t="str">
        <f t="shared" si="127"/>
        <v/>
      </c>
      <c r="J222" s="345" t="str">
        <f t="shared" si="128"/>
        <v/>
      </c>
      <c r="K222" s="345" t="str">
        <f t="shared" si="129"/>
        <v/>
      </c>
      <c r="L222" s="204" t="str">
        <f t="shared" si="141"/>
        <v/>
      </c>
      <c r="M222" s="204" t="str">
        <f t="shared" si="130"/>
        <v/>
      </c>
      <c r="N222" s="345" t="str">
        <f t="shared" si="131"/>
        <v/>
      </c>
      <c r="O222" s="203" t="str">
        <f t="shared" si="132"/>
        <v/>
      </c>
      <c r="P222" s="204" t="str">
        <f t="shared" si="133"/>
        <v/>
      </c>
      <c r="Q222" s="204" t="str">
        <f t="shared" si="134"/>
        <v/>
      </c>
      <c r="R222" s="204" t="str">
        <f t="shared" si="135"/>
        <v/>
      </c>
      <c r="S222" s="204" t="str">
        <f t="shared" si="136"/>
        <v/>
      </c>
      <c r="T222" s="192" t="str">
        <f>IF($N186=FALSE,"",Pressure_4_R3!G17*C222)</f>
        <v/>
      </c>
      <c r="U222" s="192" t="str">
        <f t="shared" si="137"/>
        <v/>
      </c>
      <c r="V222" s="192" t="str">
        <f t="shared" si="138"/>
        <v/>
      </c>
      <c r="W222" s="192" t="str">
        <f t="shared" si="139"/>
        <v/>
      </c>
      <c r="X222" s="215" t="str">
        <f t="shared" si="140"/>
        <v/>
      </c>
    </row>
    <row r="223" spans="2:24" ht="15" customHeight="1" thickBot="1">
      <c r="B223" s="207">
        <f t="shared" si="124"/>
        <v>15</v>
      </c>
      <c r="C223" s="207" t="str">
        <f t="shared" si="125"/>
        <v/>
      </c>
      <c r="D223" s="204" t="str">
        <f t="shared" si="125"/>
        <v/>
      </c>
      <c r="E223" s="204" t="str">
        <f>IF($N187=FALSE,"",표준압력!Z215)</f>
        <v/>
      </c>
      <c r="F223" s="204" t="str">
        <f>IF($N187=FALSE,"",표준압력!U248)</f>
        <v/>
      </c>
      <c r="G223" s="204" t="str">
        <f>IF($N187=FALSE,"",Pressure_4_R3!L18*L$167)</f>
        <v/>
      </c>
      <c r="H223" s="345" t="str">
        <f t="shared" si="126"/>
        <v/>
      </c>
      <c r="I223" s="204" t="str">
        <f t="shared" si="127"/>
        <v/>
      </c>
      <c r="J223" s="345" t="str">
        <f t="shared" si="128"/>
        <v/>
      </c>
      <c r="K223" s="345" t="str">
        <f t="shared" si="129"/>
        <v/>
      </c>
      <c r="L223" s="204" t="str">
        <f t="shared" si="141"/>
        <v/>
      </c>
      <c r="M223" s="204" t="str">
        <f t="shared" si="130"/>
        <v/>
      </c>
      <c r="N223" s="345" t="str">
        <f t="shared" si="131"/>
        <v/>
      </c>
      <c r="O223" s="203" t="str">
        <f t="shared" si="132"/>
        <v/>
      </c>
      <c r="P223" s="204" t="str">
        <f t="shared" si="133"/>
        <v/>
      </c>
      <c r="Q223" s="204" t="str">
        <f t="shared" si="134"/>
        <v/>
      </c>
      <c r="R223" s="204" t="str">
        <f t="shared" si="135"/>
        <v/>
      </c>
      <c r="S223" s="204" t="str">
        <f t="shared" si="136"/>
        <v/>
      </c>
      <c r="T223" s="192" t="str">
        <f>IF($N187=FALSE,"",Pressure_4_R3!G18*C223)</f>
        <v/>
      </c>
      <c r="U223" s="192" t="str">
        <f t="shared" si="137"/>
        <v/>
      </c>
      <c r="V223" s="192" t="str">
        <f t="shared" si="138"/>
        <v/>
      </c>
      <c r="W223" s="192" t="str">
        <f t="shared" si="139"/>
        <v/>
      </c>
      <c r="X223" s="215" t="str">
        <f t="shared" si="140"/>
        <v/>
      </c>
    </row>
    <row r="224" spans="2:24" ht="15" customHeight="1" thickBot="1">
      <c r="S224" s="191"/>
      <c r="U224" s="206"/>
      <c r="V224" s="206"/>
      <c r="X224" s="216" t="str">
        <f>IF($N188=FALSE,"",IF(SUM(X209:X223)=0,"","초과"))</f>
        <v/>
      </c>
    </row>
    <row r="225" spans="2:24" ht="15" customHeight="1">
      <c r="B225" s="195" t="s">
        <v>396</v>
      </c>
      <c r="H225" s="195" t="s">
        <v>397</v>
      </c>
      <c r="T225" s="195" t="s">
        <v>519</v>
      </c>
      <c r="U225" s="206"/>
      <c r="V225" s="206"/>
    </row>
    <row r="226" spans="2:24" ht="15" customHeight="1">
      <c r="B226" s="688" t="s">
        <v>381</v>
      </c>
      <c r="C226" s="683" t="s">
        <v>355</v>
      </c>
      <c r="D226" s="681" t="s">
        <v>562</v>
      </c>
      <c r="E226" s="689"/>
      <c r="F226" s="682"/>
      <c r="H226" s="690" t="s">
        <v>510</v>
      </c>
      <c r="I226" s="691"/>
      <c r="J226" s="692"/>
      <c r="K226" s="697" t="s">
        <v>467</v>
      </c>
      <c r="M226" s="210" t="s">
        <v>511</v>
      </c>
      <c r="N226" s="699" t="s">
        <v>402</v>
      </c>
      <c r="O226" s="700"/>
      <c r="P226" s="700"/>
      <c r="Q226" s="700"/>
      <c r="R226" s="701"/>
      <c r="T226" s="714" t="s">
        <v>520</v>
      </c>
      <c r="U226" s="715"/>
    </row>
    <row r="227" spans="2:24" ht="15" customHeight="1">
      <c r="B227" s="688"/>
      <c r="C227" s="683"/>
      <c r="D227" s="313" t="s">
        <v>408</v>
      </c>
      <c r="E227" s="313" t="s">
        <v>409</v>
      </c>
      <c r="F227" s="313" t="s">
        <v>472</v>
      </c>
      <c r="H227" s="314" t="s">
        <v>514</v>
      </c>
      <c r="I227" s="314" t="s">
        <v>412</v>
      </c>
      <c r="J227" s="314" t="s">
        <v>515</v>
      </c>
      <c r="K227" s="698"/>
      <c r="M227" s="217" t="s">
        <v>475</v>
      </c>
      <c r="N227" s="218" t="s">
        <v>171</v>
      </c>
      <c r="O227" s="313" t="s">
        <v>604</v>
      </c>
      <c r="P227" s="313" t="s">
        <v>605</v>
      </c>
      <c r="Q227" s="313" t="s">
        <v>606</v>
      </c>
      <c r="R227" s="313" t="s">
        <v>95</v>
      </c>
      <c r="T227" s="213" t="s">
        <v>521</v>
      </c>
      <c r="U227" s="214" t="e">
        <f>SLOPE(D209:D223,H209:H223)</f>
        <v>#DIV/0!</v>
      </c>
    </row>
    <row r="228" spans="2:24" ht="15" customHeight="1">
      <c r="B228" s="688"/>
      <c r="C228" s="319">
        <f ca="1">D208</f>
        <v>0</v>
      </c>
      <c r="D228" s="319">
        <f ca="1">H208</f>
        <v>0</v>
      </c>
      <c r="E228" s="319">
        <f ca="1">I208</f>
        <v>0</v>
      </c>
      <c r="F228" s="319">
        <f ca="1">W208</f>
        <v>0</v>
      </c>
      <c r="H228" s="314">
        <f ca="1">D228</f>
        <v>0</v>
      </c>
      <c r="I228" s="314">
        <f ca="1">H228</f>
        <v>0</v>
      </c>
      <c r="J228" s="314">
        <f ca="1">I228</f>
        <v>0</v>
      </c>
      <c r="K228" s="282" t="str">
        <f>IF(TYPE(MATCH("FAIL",K229:K243,0))=16,"","FAIL")</f>
        <v/>
      </c>
      <c r="M228" s="219">
        <f ca="1">IF(R$3=TRUE,MIN(M229:M243),IF(TYPE(MATCH(K167,#REF!,0))=16,MIN(M229:M243),MIN(M229:M243,N167)))</f>
        <v>0</v>
      </c>
      <c r="N228" s="220">
        <f ca="1">OFFSET(U231,MATCH(M228,V232:V242,0),0)</f>
        <v>0</v>
      </c>
      <c r="O228" s="220">
        <f ca="1">N228</f>
        <v>0</v>
      </c>
      <c r="P228" s="220">
        <f ca="1">O228</f>
        <v>0</v>
      </c>
      <c r="Q228" s="220">
        <f ca="1">P228</f>
        <v>0</v>
      </c>
      <c r="R228" s="220" t="str">
        <f ca="1">OFFSET(U231,MATCH(M228+1,V232:V242,0),0)</f>
        <v>0.0</v>
      </c>
      <c r="T228" s="213" t="s">
        <v>522</v>
      </c>
      <c r="U228" s="214" t="e">
        <f>INTERCEPT(D209:D223,H209:H223)</f>
        <v>#DIV/0!</v>
      </c>
    </row>
    <row r="229" spans="2:24" ht="15" customHeight="1">
      <c r="B229" s="192">
        <f t="shared" ref="B229:B243" si="142">B209</f>
        <v>1</v>
      </c>
      <c r="C229" s="212" t="str">
        <f>IF($N173=FALSE,"",TEXT(ROUND(D209,$M$228),N229))</f>
        <v/>
      </c>
      <c r="D229" s="212" t="str">
        <f t="shared" ref="D229:D243" si="143">IF($N173=FALSE,"-",TEXT(H209,O229))</f>
        <v>-</v>
      </c>
      <c r="E229" s="212" t="str">
        <f t="shared" ref="E229:E243" si="144">IF($N173=FALSE,"-",TEXT(ROUND(I209,$M$228),P229))</f>
        <v>-</v>
      </c>
      <c r="F229" s="212" t="str">
        <f t="shared" ref="F229:F243" si="145">IF($N173=FALSE,"",TEXT(IF(R$3=TRUE,ROUND(W209,$M$228),ROUNDUP(W209,$M$228)),Q229))</f>
        <v/>
      </c>
      <c r="H229" s="221" t="str">
        <f>IF($N173=FALSE,"",ROUND(Pressure_4_R3!N4*$L$167,M$228+1))</f>
        <v/>
      </c>
      <c r="I229" s="221" t="str">
        <f>IF($N173=FALSE,"",ROUND(Pressure_4_R3!O4*$L$167,M$228+1))</f>
        <v/>
      </c>
      <c r="J229" s="221" t="str">
        <f>IF($N173=FALSE,"","± "&amp;TEXT((I229-H229)/2,R229))</f>
        <v/>
      </c>
      <c r="K229" s="222" t="str">
        <f t="shared" ref="K229:K243" si="146">IF($N173=FALSE,"-",IF(AND(H229&lt;=H209,H209&lt;=I229),"PASS","FAIL"))</f>
        <v>-</v>
      </c>
      <c r="M229" s="207" t="str">
        <f t="shared" ref="M229:M243" ca="1" si="147">IF($N173=FALSE,"",OFFSET(V$231,COUNTIF(T$232:T$242,"&lt;="&amp;U209),0)+S$3)</f>
        <v/>
      </c>
      <c r="N229" s="207" t="str">
        <f t="shared" ref="N229:N243" ca="1" si="148">IF($N173=FALSE,"",SUBSTITUTE(OFFSET($X$231,COUNTIF($W$232:$W$241,"&lt;="&amp;ABS(C209)),0),0,"")&amp;N$228)</f>
        <v/>
      </c>
      <c r="O229" s="207" t="str">
        <f t="shared" ref="O229:O243" ca="1" si="149">IF($N173=FALSE,"",SUBSTITUTE(OFFSET($X$231,COUNTIF($W$232:$W$241,"&lt;="&amp;ABS(H209)),0),0,"")&amp;O$228)</f>
        <v/>
      </c>
      <c r="P229" s="207" t="str">
        <f t="shared" ref="P229:P243" ca="1" si="150">IF($N173=FALSE,"",SUBSTITUTE(OFFSET($X$231,COUNTIF($W$232:$W$241,"&lt;="&amp;ABS(I209)),0),0,"")&amp;P$228)</f>
        <v/>
      </c>
      <c r="Q229" s="207" t="str">
        <f t="shared" ref="Q229:R243" si="151">IF($N173=FALSE,"",Q$228)</f>
        <v/>
      </c>
      <c r="R229" s="207" t="str">
        <f t="shared" si="151"/>
        <v/>
      </c>
    </row>
    <row r="230" spans="2:24" ht="15" customHeight="1">
      <c r="B230" s="192">
        <f t="shared" si="142"/>
        <v>2</v>
      </c>
      <c r="C230" s="212" t="str">
        <f t="shared" ref="C230:C243" si="152">IF($N174=FALSE,"",TEXT(ROUND(D210,$M$228),N230))</f>
        <v/>
      </c>
      <c r="D230" s="212" t="str">
        <f t="shared" si="143"/>
        <v>-</v>
      </c>
      <c r="E230" s="212" t="str">
        <f t="shared" si="144"/>
        <v>-</v>
      </c>
      <c r="F230" s="212" t="str">
        <f t="shared" si="145"/>
        <v/>
      </c>
      <c r="H230" s="221" t="str">
        <f>IF($N174=FALSE,"",ROUND(Pressure_4_R3!N5*$L$167,M$228+1))</f>
        <v/>
      </c>
      <c r="I230" s="221" t="str">
        <f>IF($N174=FALSE,"",ROUND(Pressure_4_R3!O5*$L$167,M$228+1))</f>
        <v/>
      </c>
      <c r="J230" s="221" t="str">
        <f t="shared" ref="J230:J243" si="153">IF($N174=FALSE,"","± "&amp;TEXT((I230-H230)/2,R230))</f>
        <v/>
      </c>
      <c r="K230" s="222" t="str">
        <f t="shared" si="146"/>
        <v>-</v>
      </c>
      <c r="M230" s="207" t="str">
        <f t="shared" ca="1" si="147"/>
        <v/>
      </c>
      <c r="N230" s="207" t="str">
        <f t="shared" ca="1" si="148"/>
        <v/>
      </c>
      <c r="O230" s="207" t="str">
        <f t="shared" ca="1" si="149"/>
        <v/>
      </c>
      <c r="P230" s="207" t="str">
        <f t="shared" ca="1" si="150"/>
        <v/>
      </c>
      <c r="Q230" s="207" t="str">
        <f t="shared" si="151"/>
        <v/>
      </c>
      <c r="R230" s="207" t="str">
        <f t="shared" si="151"/>
        <v/>
      </c>
      <c r="T230" s="209" t="s">
        <v>470</v>
      </c>
      <c r="U230" s="209" t="s">
        <v>404</v>
      </c>
      <c r="V230" s="209" t="s">
        <v>512</v>
      </c>
      <c r="W230" s="209" t="s">
        <v>470</v>
      </c>
      <c r="X230" s="209" t="s">
        <v>513</v>
      </c>
    </row>
    <row r="231" spans="2:24" ht="15" customHeight="1">
      <c r="B231" s="192">
        <f t="shared" si="142"/>
        <v>3</v>
      </c>
      <c r="C231" s="212" t="str">
        <f t="shared" si="152"/>
        <v/>
      </c>
      <c r="D231" s="212" t="str">
        <f t="shared" si="143"/>
        <v>-</v>
      </c>
      <c r="E231" s="212" t="str">
        <f t="shared" si="144"/>
        <v>-</v>
      </c>
      <c r="F231" s="212" t="str">
        <f t="shared" si="145"/>
        <v/>
      </c>
      <c r="H231" s="221" t="str">
        <f>IF($N175=FALSE,"",ROUND(Pressure_4_R3!N6*$L$167,M$228+1))</f>
        <v/>
      </c>
      <c r="I231" s="221" t="str">
        <f>IF($N175=FALSE,"",ROUND(Pressure_4_R3!O6*$L$167,M$228+1))</f>
        <v/>
      </c>
      <c r="J231" s="221" t="str">
        <f t="shared" si="153"/>
        <v/>
      </c>
      <c r="K231" s="222" t="str">
        <f t="shared" si="146"/>
        <v>-</v>
      </c>
      <c r="M231" s="207" t="str">
        <f t="shared" ca="1" si="147"/>
        <v/>
      </c>
      <c r="N231" s="207" t="str">
        <f t="shared" ca="1" si="148"/>
        <v/>
      </c>
      <c r="O231" s="207" t="str">
        <f t="shared" ca="1" si="149"/>
        <v/>
      </c>
      <c r="P231" s="207" t="str">
        <f t="shared" ca="1" si="150"/>
        <v/>
      </c>
      <c r="Q231" s="207" t="str">
        <f t="shared" si="151"/>
        <v/>
      </c>
      <c r="R231" s="207" t="str">
        <f t="shared" si="151"/>
        <v/>
      </c>
      <c r="T231" s="211"/>
      <c r="U231" s="211" t="s">
        <v>133</v>
      </c>
      <c r="V231" s="209" t="s">
        <v>516</v>
      </c>
      <c r="W231" s="211"/>
      <c r="X231" s="211" t="s">
        <v>133</v>
      </c>
    </row>
    <row r="232" spans="2:24" ht="15" customHeight="1">
      <c r="B232" s="192">
        <f t="shared" si="142"/>
        <v>4</v>
      </c>
      <c r="C232" s="212" t="str">
        <f t="shared" si="152"/>
        <v/>
      </c>
      <c r="D232" s="212" t="str">
        <f t="shared" si="143"/>
        <v>-</v>
      </c>
      <c r="E232" s="212" t="str">
        <f t="shared" si="144"/>
        <v>-</v>
      </c>
      <c r="F232" s="212" t="str">
        <f t="shared" si="145"/>
        <v/>
      </c>
      <c r="H232" s="221" t="str">
        <f>IF($N176=FALSE,"",ROUND(Pressure_4_R3!N7*$L$167,M$228+1))</f>
        <v/>
      </c>
      <c r="I232" s="221" t="str">
        <f>IF($N176=FALSE,"",ROUND(Pressure_4_R3!O7*$L$167,M$228+1))</f>
        <v/>
      </c>
      <c r="J232" s="221" t="str">
        <f t="shared" si="153"/>
        <v/>
      </c>
      <c r="K232" s="222" t="str">
        <f t="shared" si="146"/>
        <v>-</v>
      </c>
      <c r="M232" s="207" t="str">
        <f t="shared" ca="1" si="147"/>
        <v/>
      </c>
      <c r="N232" s="207" t="str">
        <f t="shared" ca="1" si="148"/>
        <v/>
      </c>
      <c r="O232" s="207" t="str">
        <f t="shared" ca="1" si="149"/>
        <v/>
      </c>
      <c r="P232" s="207" t="str">
        <f t="shared" ca="1" si="150"/>
        <v/>
      </c>
      <c r="Q232" s="207" t="str">
        <f t="shared" si="151"/>
        <v/>
      </c>
      <c r="R232" s="207" t="str">
        <f t="shared" si="151"/>
        <v/>
      </c>
      <c r="T232" s="325">
        <v>1E-8</v>
      </c>
      <c r="U232" s="325" t="s">
        <v>691</v>
      </c>
      <c r="V232" s="325">
        <v>8</v>
      </c>
      <c r="W232" s="75">
        <v>0</v>
      </c>
      <c r="X232" s="75"/>
    </row>
    <row r="233" spans="2:24" ht="15" customHeight="1">
      <c r="B233" s="192">
        <f t="shared" si="142"/>
        <v>5</v>
      </c>
      <c r="C233" s="212" t="str">
        <f t="shared" si="152"/>
        <v/>
      </c>
      <c r="D233" s="212" t="str">
        <f t="shared" si="143"/>
        <v>-</v>
      </c>
      <c r="E233" s="212" t="str">
        <f t="shared" si="144"/>
        <v>-</v>
      </c>
      <c r="F233" s="212" t="str">
        <f t="shared" si="145"/>
        <v/>
      </c>
      <c r="H233" s="221" t="str">
        <f>IF($N177=FALSE,"",ROUND(Pressure_4_R3!N8*$L$167,M$228+1))</f>
        <v/>
      </c>
      <c r="I233" s="221" t="str">
        <f>IF($N177=FALSE,"",ROUND(Pressure_4_R3!O8*$L$167,M$228+1))</f>
        <v/>
      </c>
      <c r="J233" s="221" t="str">
        <f t="shared" si="153"/>
        <v/>
      </c>
      <c r="K233" s="222" t="str">
        <f t="shared" si="146"/>
        <v>-</v>
      </c>
      <c r="M233" s="207" t="str">
        <f t="shared" ca="1" si="147"/>
        <v/>
      </c>
      <c r="N233" s="207" t="str">
        <f t="shared" ca="1" si="148"/>
        <v/>
      </c>
      <c r="O233" s="207" t="str">
        <f t="shared" ca="1" si="149"/>
        <v/>
      </c>
      <c r="P233" s="207" t="str">
        <f t="shared" ca="1" si="150"/>
        <v/>
      </c>
      <c r="Q233" s="207" t="str">
        <f t="shared" si="151"/>
        <v/>
      </c>
      <c r="R233" s="207" t="str">
        <f t="shared" si="151"/>
        <v/>
      </c>
      <c r="T233" s="325">
        <v>9.9999999999999995E-8</v>
      </c>
      <c r="U233" s="325" t="s">
        <v>703</v>
      </c>
      <c r="V233" s="325">
        <v>7</v>
      </c>
      <c r="W233" s="75">
        <v>1</v>
      </c>
      <c r="X233" s="75"/>
    </row>
    <row r="234" spans="2:24" ht="15" customHeight="1">
      <c r="B234" s="192">
        <f t="shared" si="142"/>
        <v>6</v>
      </c>
      <c r="C234" s="212" t="str">
        <f t="shared" si="152"/>
        <v/>
      </c>
      <c r="D234" s="212" t="str">
        <f t="shared" si="143"/>
        <v>-</v>
      </c>
      <c r="E234" s="212" t="str">
        <f t="shared" si="144"/>
        <v>-</v>
      </c>
      <c r="F234" s="212" t="str">
        <f t="shared" si="145"/>
        <v/>
      </c>
      <c r="H234" s="221" t="str">
        <f>IF($N178=FALSE,"",ROUND(Pressure_4_R3!N9*$L$167,M$228+1))</f>
        <v/>
      </c>
      <c r="I234" s="221" t="str">
        <f>IF($N178=FALSE,"",ROUND(Pressure_4_R3!O9*$L$167,M$228+1))</f>
        <v/>
      </c>
      <c r="J234" s="221" t="str">
        <f t="shared" si="153"/>
        <v/>
      </c>
      <c r="K234" s="222" t="str">
        <f t="shared" si="146"/>
        <v>-</v>
      </c>
      <c r="M234" s="207" t="str">
        <f t="shared" ca="1" si="147"/>
        <v/>
      </c>
      <c r="N234" s="207" t="str">
        <f t="shared" ca="1" si="148"/>
        <v/>
      </c>
      <c r="O234" s="207" t="str">
        <f t="shared" ca="1" si="149"/>
        <v/>
      </c>
      <c r="P234" s="207" t="str">
        <f t="shared" ca="1" si="150"/>
        <v/>
      </c>
      <c r="Q234" s="207" t="str">
        <f t="shared" si="151"/>
        <v/>
      </c>
      <c r="R234" s="207" t="str">
        <f t="shared" si="151"/>
        <v/>
      </c>
      <c r="T234" s="325">
        <v>9.9999999999999995E-7</v>
      </c>
      <c r="U234" s="325" t="s">
        <v>693</v>
      </c>
      <c r="V234" s="325">
        <v>6</v>
      </c>
      <c r="W234" s="75">
        <v>10</v>
      </c>
      <c r="X234" s="75" t="s">
        <v>134</v>
      </c>
    </row>
    <row r="235" spans="2:24" ht="15" customHeight="1">
      <c r="B235" s="192">
        <f t="shared" si="142"/>
        <v>7</v>
      </c>
      <c r="C235" s="212" t="str">
        <f t="shared" si="152"/>
        <v/>
      </c>
      <c r="D235" s="212" t="str">
        <f t="shared" si="143"/>
        <v>-</v>
      </c>
      <c r="E235" s="212" t="str">
        <f t="shared" si="144"/>
        <v>-</v>
      </c>
      <c r="F235" s="212" t="str">
        <f t="shared" si="145"/>
        <v/>
      </c>
      <c r="H235" s="221" t="str">
        <f>IF($N179=FALSE,"",ROUND(Pressure_4_R3!N10*$L$167,M$228+1))</f>
        <v/>
      </c>
      <c r="I235" s="221" t="str">
        <f>IF($N179=FALSE,"",ROUND(Pressure_4_R3!O10*$L$167,M$228+1))</f>
        <v/>
      </c>
      <c r="J235" s="221" t="str">
        <f t="shared" si="153"/>
        <v/>
      </c>
      <c r="K235" s="222" t="str">
        <f t="shared" si="146"/>
        <v>-</v>
      </c>
      <c r="M235" s="207" t="str">
        <f t="shared" ca="1" si="147"/>
        <v/>
      </c>
      <c r="N235" s="207" t="str">
        <f t="shared" ca="1" si="148"/>
        <v/>
      </c>
      <c r="O235" s="207" t="str">
        <f t="shared" ca="1" si="149"/>
        <v/>
      </c>
      <c r="P235" s="207" t="str">
        <f t="shared" ca="1" si="150"/>
        <v/>
      </c>
      <c r="Q235" s="207" t="str">
        <f t="shared" si="151"/>
        <v/>
      </c>
      <c r="R235" s="207" t="str">
        <f t="shared" si="151"/>
        <v/>
      </c>
      <c r="T235" s="325">
        <v>1.0000000000000001E-5</v>
      </c>
      <c r="U235" s="325" t="s">
        <v>694</v>
      </c>
      <c r="V235" s="325">
        <v>5</v>
      </c>
      <c r="W235" s="75">
        <v>100</v>
      </c>
      <c r="X235" s="75" t="s">
        <v>135</v>
      </c>
    </row>
    <row r="236" spans="2:24" ht="15" customHeight="1">
      <c r="B236" s="192">
        <f t="shared" si="142"/>
        <v>8</v>
      </c>
      <c r="C236" s="212" t="str">
        <f t="shared" si="152"/>
        <v/>
      </c>
      <c r="D236" s="212" t="str">
        <f t="shared" si="143"/>
        <v>-</v>
      </c>
      <c r="E236" s="212" t="str">
        <f t="shared" si="144"/>
        <v>-</v>
      </c>
      <c r="F236" s="212" t="str">
        <f t="shared" si="145"/>
        <v/>
      </c>
      <c r="H236" s="221" t="str">
        <f>IF($N180=FALSE,"",ROUND(Pressure_4_R3!N11*$L$167,M$228+1))</f>
        <v/>
      </c>
      <c r="I236" s="221" t="str">
        <f>IF($N180=FALSE,"",ROUND(Pressure_4_R3!O11*$L$167,M$228+1))</f>
        <v/>
      </c>
      <c r="J236" s="221" t="str">
        <f t="shared" si="153"/>
        <v/>
      </c>
      <c r="K236" s="222" t="str">
        <f t="shared" si="146"/>
        <v>-</v>
      </c>
      <c r="M236" s="207" t="str">
        <f t="shared" ca="1" si="147"/>
        <v/>
      </c>
      <c r="N236" s="207" t="str">
        <f t="shared" ca="1" si="148"/>
        <v/>
      </c>
      <c r="O236" s="207" t="str">
        <f t="shared" ca="1" si="149"/>
        <v/>
      </c>
      <c r="P236" s="207" t="str">
        <f t="shared" ca="1" si="150"/>
        <v/>
      </c>
      <c r="Q236" s="207" t="str">
        <f t="shared" si="151"/>
        <v/>
      </c>
      <c r="R236" s="207" t="str">
        <f t="shared" si="151"/>
        <v/>
      </c>
      <c r="T236" s="325">
        <v>1E-4</v>
      </c>
      <c r="U236" s="325" t="s">
        <v>695</v>
      </c>
      <c r="V236" s="325">
        <v>4</v>
      </c>
      <c r="W236" s="75">
        <v>1000</v>
      </c>
      <c r="X236" s="75" t="s">
        <v>136</v>
      </c>
    </row>
    <row r="237" spans="2:24" ht="15" customHeight="1">
      <c r="B237" s="192">
        <f t="shared" si="142"/>
        <v>9</v>
      </c>
      <c r="C237" s="212" t="str">
        <f t="shared" si="152"/>
        <v/>
      </c>
      <c r="D237" s="212" t="str">
        <f t="shared" si="143"/>
        <v>-</v>
      </c>
      <c r="E237" s="212" t="str">
        <f t="shared" si="144"/>
        <v>-</v>
      </c>
      <c r="F237" s="212" t="str">
        <f t="shared" si="145"/>
        <v/>
      </c>
      <c r="H237" s="221" t="str">
        <f>IF($N181=FALSE,"",ROUND(Pressure_4_R3!N12*$L$167,M$228+1))</f>
        <v/>
      </c>
      <c r="I237" s="221" t="str">
        <f>IF($N181=FALSE,"",ROUND(Pressure_4_R3!O12*$L$167,M$228+1))</f>
        <v/>
      </c>
      <c r="J237" s="221" t="str">
        <f t="shared" si="153"/>
        <v/>
      </c>
      <c r="K237" s="222" t="str">
        <f t="shared" si="146"/>
        <v>-</v>
      </c>
      <c r="M237" s="207" t="str">
        <f t="shared" ca="1" si="147"/>
        <v/>
      </c>
      <c r="N237" s="207" t="str">
        <f t="shared" ca="1" si="148"/>
        <v/>
      </c>
      <c r="O237" s="207" t="str">
        <f t="shared" ca="1" si="149"/>
        <v/>
      </c>
      <c r="P237" s="207" t="str">
        <f t="shared" ca="1" si="150"/>
        <v/>
      </c>
      <c r="Q237" s="207" t="str">
        <f t="shared" si="151"/>
        <v/>
      </c>
      <c r="R237" s="207" t="str">
        <f t="shared" si="151"/>
        <v/>
      </c>
      <c r="T237" s="325">
        <v>1E-3</v>
      </c>
      <c r="U237" s="326" t="s">
        <v>696</v>
      </c>
      <c r="V237" s="325">
        <v>3</v>
      </c>
      <c r="W237" s="75">
        <v>10000</v>
      </c>
      <c r="X237" s="75" t="s">
        <v>137</v>
      </c>
    </row>
    <row r="238" spans="2:24" ht="15" customHeight="1">
      <c r="B238" s="192">
        <f t="shared" si="142"/>
        <v>10</v>
      </c>
      <c r="C238" s="212" t="str">
        <f t="shared" si="152"/>
        <v/>
      </c>
      <c r="D238" s="212" t="str">
        <f t="shared" si="143"/>
        <v>-</v>
      </c>
      <c r="E238" s="212" t="str">
        <f t="shared" si="144"/>
        <v>-</v>
      </c>
      <c r="F238" s="212" t="str">
        <f t="shared" si="145"/>
        <v/>
      </c>
      <c r="H238" s="221" t="str">
        <f>IF($N182=FALSE,"",ROUND(Pressure_4_R3!N13*$L$167,M$228+1))</f>
        <v/>
      </c>
      <c r="I238" s="221" t="str">
        <f>IF($N182=FALSE,"",ROUND(Pressure_4_R3!O13*$L$167,M$228+1))</f>
        <v/>
      </c>
      <c r="J238" s="221" t="str">
        <f t="shared" si="153"/>
        <v/>
      </c>
      <c r="K238" s="222" t="str">
        <f t="shared" si="146"/>
        <v>-</v>
      </c>
      <c r="M238" s="207" t="str">
        <f t="shared" ca="1" si="147"/>
        <v/>
      </c>
      <c r="N238" s="207" t="str">
        <f t="shared" ca="1" si="148"/>
        <v/>
      </c>
      <c r="O238" s="207" t="str">
        <f t="shared" ca="1" si="149"/>
        <v/>
      </c>
      <c r="P238" s="207" t="str">
        <f t="shared" ca="1" si="150"/>
        <v/>
      </c>
      <c r="Q238" s="207" t="str">
        <f t="shared" si="151"/>
        <v/>
      </c>
      <c r="R238" s="207" t="str">
        <f t="shared" si="151"/>
        <v/>
      </c>
      <c r="T238" s="325">
        <v>0.01</v>
      </c>
      <c r="U238" s="326" t="s">
        <v>704</v>
      </c>
      <c r="V238" s="325">
        <v>2</v>
      </c>
      <c r="W238" s="75">
        <v>100000</v>
      </c>
      <c r="X238" s="75" t="s">
        <v>138</v>
      </c>
    </row>
    <row r="239" spans="2:24" ht="15" customHeight="1">
      <c r="B239" s="192">
        <f t="shared" si="142"/>
        <v>11</v>
      </c>
      <c r="C239" s="212" t="str">
        <f t="shared" si="152"/>
        <v/>
      </c>
      <c r="D239" s="212" t="str">
        <f t="shared" si="143"/>
        <v>-</v>
      </c>
      <c r="E239" s="212" t="str">
        <f t="shared" si="144"/>
        <v>-</v>
      </c>
      <c r="F239" s="212" t="str">
        <f t="shared" si="145"/>
        <v/>
      </c>
      <c r="H239" s="221" t="str">
        <f>IF($N183=FALSE,"",ROUND(Pressure_4_R3!N14*$L$167,M$228+1))</f>
        <v/>
      </c>
      <c r="I239" s="221" t="str">
        <f>IF($N183=FALSE,"",ROUND(Pressure_4_R3!O14*$L$167,M$228+1))</f>
        <v/>
      </c>
      <c r="J239" s="221" t="str">
        <f t="shared" si="153"/>
        <v/>
      </c>
      <c r="K239" s="222" t="str">
        <f t="shared" si="146"/>
        <v>-</v>
      </c>
      <c r="M239" s="207" t="str">
        <f t="shared" ca="1" si="147"/>
        <v/>
      </c>
      <c r="N239" s="207" t="str">
        <f t="shared" ca="1" si="148"/>
        <v/>
      </c>
      <c r="O239" s="207" t="str">
        <f t="shared" ca="1" si="149"/>
        <v/>
      </c>
      <c r="P239" s="207" t="str">
        <f t="shared" ca="1" si="150"/>
        <v/>
      </c>
      <c r="Q239" s="207" t="str">
        <f t="shared" si="151"/>
        <v/>
      </c>
      <c r="R239" s="207" t="str">
        <f t="shared" si="151"/>
        <v/>
      </c>
      <c r="T239" s="325">
        <v>0.1</v>
      </c>
      <c r="U239" s="326" t="s">
        <v>705</v>
      </c>
      <c r="V239" s="325">
        <v>1</v>
      </c>
      <c r="W239" s="75">
        <v>1000000</v>
      </c>
      <c r="X239" s="75" t="s">
        <v>139</v>
      </c>
    </row>
    <row r="240" spans="2:24" ht="15" customHeight="1">
      <c r="B240" s="192">
        <f t="shared" si="142"/>
        <v>12</v>
      </c>
      <c r="C240" s="212" t="str">
        <f t="shared" si="152"/>
        <v/>
      </c>
      <c r="D240" s="212" t="str">
        <f t="shared" si="143"/>
        <v>-</v>
      </c>
      <c r="E240" s="212" t="str">
        <f t="shared" si="144"/>
        <v>-</v>
      </c>
      <c r="F240" s="212" t="str">
        <f t="shared" si="145"/>
        <v/>
      </c>
      <c r="H240" s="221" t="str">
        <f>IF($N184=FALSE,"",ROUND(Pressure_4_R3!N15*$L$167,M$228+1))</f>
        <v/>
      </c>
      <c r="I240" s="221" t="str">
        <f>IF($N184=FALSE,"",ROUND(Pressure_4_R3!O15*$L$167,M$228+1))</f>
        <v/>
      </c>
      <c r="J240" s="221" t="str">
        <f t="shared" si="153"/>
        <v/>
      </c>
      <c r="K240" s="222" t="str">
        <f t="shared" si="146"/>
        <v>-</v>
      </c>
      <c r="M240" s="207" t="str">
        <f t="shared" ca="1" si="147"/>
        <v/>
      </c>
      <c r="N240" s="207" t="str">
        <f t="shared" ca="1" si="148"/>
        <v/>
      </c>
      <c r="O240" s="207" t="str">
        <f t="shared" ca="1" si="149"/>
        <v/>
      </c>
      <c r="P240" s="207" t="str">
        <f t="shared" ca="1" si="150"/>
        <v/>
      </c>
      <c r="Q240" s="207" t="str">
        <f t="shared" si="151"/>
        <v/>
      </c>
      <c r="R240" s="207" t="str">
        <f t="shared" si="151"/>
        <v/>
      </c>
      <c r="T240" s="325">
        <v>1</v>
      </c>
      <c r="U240" s="325">
        <v>0</v>
      </c>
      <c r="V240" s="325">
        <v>0</v>
      </c>
      <c r="W240" s="75">
        <v>10000000</v>
      </c>
      <c r="X240" s="75" t="s">
        <v>140</v>
      </c>
    </row>
    <row r="241" spans="1:24" ht="15" customHeight="1">
      <c r="B241" s="192">
        <f t="shared" si="142"/>
        <v>13</v>
      </c>
      <c r="C241" s="212" t="str">
        <f t="shared" si="152"/>
        <v/>
      </c>
      <c r="D241" s="212" t="str">
        <f t="shared" si="143"/>
        <v>-</v>
      </c>
      <c r="E241" s="212" t="str">
        <f t="shared" si="144"/>
        <v>-</v>
      </c>
      <c r="F241" s="212" t="str">
        <f t="shared" si="145"/>
        <v/>
      </c>
      <c r="H241" s="221" t="str">
        <f>IF($N185=FALSE,"",ROUND(Pressure_4_R3!N16*$L$167,M$228+1))</f>
        <v/>
      </c>
      <c r="I241" s="221" t="str">
        <f>IF($N185=FALSE,"",ROUND(Pressure_4_R3!O16*$L$167,M$228+1))</f>
        <v/>
      </c>
      <c r="J241" s="221" t="str">
        <f t="shared" si="153"/>
        <v/>
      </c>
      <c r="K241" s="222" t="str">
        <f t="shared" si="146"/>
        <v>-</v>
      </c>
      <c r="M241" s="207" t="str">
        <f t="shared" ca="1" si="147"/>
        <v/>
      </c>
      <c r="N241" s="207" t="str">
        <f t="shared" ca="1" si="148"/>
        <v/>
      </c>
      <c r="O241" s="207" t="str">
        <f t="shared" ca="1" si="149"/>
        <v/>
      </c>
      <c r="P241" s="207" t="str">
        <f t="shared" ca="1" si="150"/>
        <v/>
      </c>
      <c r="Q241" s="207" t="str">
        <f t="shared" si="151"/>
        <v/>
      </c>
      <c r="R241" s="207" t="str">
        <f t="shared" si="151"/>
        <v/>
      </c>
      <c r="T241" s="325">
        <v>10</v>
      </c>
      <c r="U241" s="325">
        <v>0</v>
      </c>
      <c r="V241" s="325">
        <v>-1</v>
      </c>
      <c r="W241" s="75"/>
      <c r="X241" s="75"/>
    </row>
    <row r="242" spans="1:24" ht="15" customHeight="1">
      <c r="B242" s="192">
        <f t="shared" si="142"/>
        <v>14</v>
      </c>
      <c r="C242" s="212" t="str">
        <f t="shared" si="152"/>
        <v/>
      </c>
      <c r="D242" s="212" t="str">
        <f t="shared" si="143"/>
        <v>-</v>
      </c>
      <c r="E242" s="212" t="str">
        <f t="shared" si="144"/>
        <v>-</v>
      </c>
      <c r="F242" s="212" t="str">
        <f t="shared" si="145"/>
        <v/>
      </c>
      <c r="H242" s="221" t="str">
        <f>IF($N186=FALSE,"",ROUND(Pressure_4_R3!N17*$L$167,M$228+1))</f>
        <v/>
      </c>
      <c r="I242" s="221" t="str">
        <f>IF($N186=FALSE,"",ROUND(Pressure_4_R3!O17*$L$167,M$228+1))</f>
        <v/>
      </c>
      <c r="J242" s="221" t="str">
        <f t="shared" si="153"/>
        <v/>
      </c>
      <c r="K242" s="222" t="str">
        <f t="shared" si="146"/>
        <v>-</v>
      </c>
      <c r="M242" s="207" t="str">
        <f t="shared" ca="1" si="147"/>
        <v/>
      </c>
      <c r="N242" s="207" t="str">
        <f t="shared" ca="1" si="148"/>
        <v/>
      </c>
      <c r="O242" s="207" t="str">
        <f t="shared" ca="1" si="149"/>
        <v/>
      </c>
      <c r="P242" s="207" t="str">
        <f t="shared" ca="1" si="150"/>
        <v/>
      </c>
      <c r="Q242" s="207" t="str">
        <f t="shared" si="151"/>
        <v/>
      </c>
      <c r="R242" s="207" t="str">
        <f t="shared" si="151"/>
        <v/>
      </c>
      <c r="T242" s="325">
        <v>100</v>
      </c>
      <c r="U242" s="325">
        <v>0</v>
      </c>
      <c r="V242" s="325">
        <v>-2</v>
      </c>
    </row>
    <row r="243" spans="1:24" ht="15" customHeight="1">
      <c r="B243" s="192">
        <f t="shared" si="142"/>
        <v>15</v>
      </c>
      <c r="C243" s="212" t="str">
        <f t="shared" si="152"/>
        <v/>
      </c>
      <c r="D243" s="212" t="str">
        <f t="shared" si="143"/>
        <v>-</v>
      </c>
      <c r="E243" s="212" t="str">
        <f t="shared" si="144"/>
        <v>-</v>
      </c>
      <c r="F243" s="212" t="str">
        <f t="shared" si="145"/>
        <v/>
      </c>
      <c r="H243" s="221" t="str">
        <f>IF($N187=FALSE,"",ROUND(Pressure_4_R3!N18*$L$167,M$228+1))</f>
        <v/>
      </c>
      <c r="I243" s="221" t="str">
        <f>IF($N187=FALSE,"",ROUND(Pressure_4_R3!O18*$L$167,M$228+1))</f>
        <v/>
      </c>
      <c r="J243" s="221" t="str">
        <f t="shared" si="153"/>
        <v/>
      </c>
      <c r="K243" s="222" t="str">
        <f t="shared" si="146"/>
        <v>-</v>
      </c>
      <c r="M243" s="207" t="str">
        <f t="shared" ca="1" si="147"/>
        <v/>
      </c>
      <c r="N243" s="207" t="str">
        <f t="shared" ca="1" si="148"/>
        <v/>
      </c>
      <c r="O243" s="207" t="str">
        <f t="shared" ca="1" si="149"/>
        <v/>
      </c>
      <c r="P243" s="207" t="str">
        <f t="shared" ca="1" si="150"/>
        <v/>
      </c>
      <c r="Q243" s="207" t="str">
        <f t="shared" si="151"/>
        <v/>
      </c>
      <c r="R243" s="207" t="str">
        <f t="shared" si="151"/>
        <v/>
      </c>
      <c r="S243" s="191"/>
    </row>
    <row r="244" spans="1:24" ht="15" customHeight="1">
      <c r="B244" s="191"/>
      <c r="C244" s="191"/>
      <c r="D244" s="191"/>
      <c r="E244" s="191"/>
      <c r="T244" s="191"/>
    </row>
    <row r="245" spans="1:24" ht="15" customHeight="1">
      <c r="B245" s="191"/>
      <c r="C245" s="191"/>
      <c r="D245" s="191"/>
      <c r="E245" s="191"/>
      <c r="F245" s="208"/>
      <c r="T245" s="191"/>
    </row>
    <row r="246" spans="1:24" ht="15" customHeight="1">
      <c r="B246" s="191"/>
      <c r="C246" s="191"/>
      <c r="D246" s="191"/>
      <c r="E246" s="191"/>
      <c r="H246" s="208"/>
      <c r="I246" s="208"/>
      <c r="J246" s="208"/>
      <c r="K246" s="208"/>
      <c r="L246" s="208"/>
      <c r="M246" s="208"/>
      <c r="N246" s="208"/>
    </row>
    <row r="247" spans="1:24" ht="15" customHeight="1">
      <c r="A247" s="188" t="s">
        <v>523</v>
      </c>
      <c r="B247" s="189"/>
      <c r="C247" s="189"/>
      <c r="D247" s="189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</row>
    <row r="248" spans="1:24" ht="15" customHeight="1">
      <c r="B248" s="313" t="s">
        <v>524</v>
      </c>
      <c r="C248" s="287" t="s">
        <v>818</v>
      </c>
      <c r="D248" s="398" t="s">
        <v>806</v>
      </c>
      <c r="E248" s="398" t="s">
        <v>808</v>
      </c>
      <c r="F248" s="398" t="s">
        <v>807</v>
      </c>
      <c r="G248" s="398" t="s">
        <v>809</v>
      </c>
      <c r="H248" s="323" t="s">
        <v>674</v>
      </c>
      <c r="I248" s="287" t="s">
        <v>801</v>
      </c>
      <c r="J248" s="319" t="s">
        <v>501</v>
      </c>
      <c r="K248" s="322" t="s">
        <v>671</v>
      </c>
      <c r="L248" s="319" t="s">
        <v>351</v>
      </c>
      <c r="M248" s="287">
        <f ca="1">E254</f>
        <v>0</v>
      </c>
      <c r="N248" s="287" t="s">
        <v>713</v>
      </c>
      <c r="O248" s="319" t="s">
        <v>525</v>
      </c>
      <c r="P248" s="190"/>
      <c r="Q248" s="190"/>
      <c r="R248" s="190"/>
      <c r="S248" s="190"/>
      <c r="T248" s="190"/>
      <c r="U248" s="190"/>
      <c r="V248" s="190"/>
      <c r="W248" s="190"/>
    </row>
    <row r="249" spans="1:24" ht="15" customHeight="1">
      <c r="B249" s="192">
        <f>COUNTIF(B255:B284,TRUE)/2</f>
        <v>0</v>
      </c>
      <c r="C249" s="288" t="str">
        <f ca="1">OFFSET(V313,COUNTIF(T314:T324,"&lt;="&amp;J249),0)</f>
        <v>자리수</v>
      </c>
      <c r="D249" s="288" t="e">
        <f ca="1">ROUND(MIN(Pressure_4_R4!$E$4:$E$33)/L249,C249)</f>
        <v>#N/A</v>
      </c>
      <c r="E249" s="288" t="e">
        <f ca="1">TEXT(D249,OFFSET(X313,COUNTIF(W314:W322,"&lt;="&amp;ABS(D249)),0)&amp;OFFSET(U313,MATCH(IF(D249=INT(D249),0,LEN(MID(D249-INT(D249),FIND(".",D249,1),LEN(D249)-FIND(".",D249,1)))),V314:V324,0),0))</f>
        <v>#N/A</v>
      </c>
      <c r="F249" s="288" t="e">
        <f ca="1">ROUND(MAX(Pressure_4_R4!$E$4:$E$33)/L249,C249)</f>
        <v>#N/A</v>
      </c>
      <c r="G249" s="288" t="e">
        <f ca="1">TEXT(F249,OFFSET(X313,COUNTIF(W314:W322,"&lt;="&amp;ABS(F249)),0)&amp;OFFSET(U313,MATCH(IF(F249=INT(F249),0,LEN(MID(F249-INT(F249),FIND(".",F249,1),LEN(F249)-FIND(".",F249,1)))),V314:V324,0),0))</f>
        <v>#N/A</v>
      </c>
      <c r="H249" s="197">
        <f>Pressure_4_R4!K4</f>
        <v>0</v>
      </c>
      <c r="I249" s="288" t="str">
        <f ca="1">TEXT(H249,OFFSET(U313,COUNTIF(T314:T324,"&lt;="&amp;H249),0))</f>
        <v>For1at</v>
      </c>
      <c r="J249" s="197">
        <f>Pressure_4_R4!L4</f>
        <v>0</v>
      </c>
      <c r="K249" s="197">
        <f>Pressure_4_R4!M4</f>
        <v>0</v>
      </c>
      <c r="L249" s="197" t="e">
        <f ca="1">OFFSET($Z$6,MATCH(F254,$Z$7:$Z$31,0),MATCH(E254,$AA$6:$AH$6,0))</f>
        <v>#N/A</v>
      </c>
      <c r="M249" s="288" t="e">
        <f ca="1">J249*L249</f>
        <v>#N/A</v>
      </c>
      <c r="N249" s="288" t="str">
        <f ca="1">OFFSET(V313,COUNTIF(T314:T324,"&lt;="&amp;M249),0)</f>
        <v>자리수</v>
      </c>
      <c r="O249" s="197">
        <f>Pressure_4_R4!J$4</f>
        <v>0</v>
      </c>
      <c r="P249" s="190"/>
      <c r="Q249" s="190"/>
      <c r="R249" s="190"/>
      <c r="S249" s="190"/>
      <c r="T249" s="190"/>
      <c r="U249" s="190"/>
      <c r="V249" s="190"/>
      <c r="W249" s="190"/>
    </row>
    <row r="250" spans="1:24" ht="15" customHeight="1">
      <c r="B250" s="189"/>
      <c r="C250" s="190"/>
      <c r="D250" s="190"/>
      <c r="E250" s="190"/>
      <c r="F250" s="190"/>
      <c r="G250" s="190"/>
      <c r="H250" s="190"/>
      <c r="I250" s="190"/>
      <c r="J250" s="190"/>
      <c r="K250" s="190"/>
      <c r="L250" s="190"/>
      <c r="M250" s="190"/>
      <c r="N250" s="190"/>
      <c r="O250" s="190"/>
      <c r="P250" s="190"/>
      <c r="Q250" s="190"/>
      <c r="R250" s="191"/>
      <c r="S250" s="191"/>
      <c r="T250" s="191"/>
    </row>
    <row r="251" spans="1:24" s="196" customFormat="1" ht="15" customHeight="1">
      <c r="B251" s="195" t="s">
        <v>429</v>
      </c>
      <c r="C251" s="193"/>
      <c r="D251" s="193"/>
      <c r="E251" s="194"/>
      <c r="F251" s="193"/>
      <c r="G251" s="189"/>
      <c r="H251" s="193"/>
      <c r="I251" s="193"/>
      <c r="J251" s="193"/>
      <c r="K251" s="193"/>
      <c r="L251" s="193"/>
      <c r="M251" s="193"/>
      <c r="N251" s="195" t="s">
        <v>526</v>
      </c>
    </row>
    <row r="252" spans="1:24" s="190" customFormat="1" ht="15" customHeight="1">
      <c r="B252" s="693" t="s">
        <v>431</v>
      </c>
      <c r="C252" s="693" t="s">
        <v>432</v>
      </c>
      <c r="D252" s="710" t="s">
        <v>494</v>
      </c>
      <c r="E252" s="712" t="s">
        <v>357</v>
      </c>
      <c r="F252" s="693" t="s">
        <v>554</v>
      </c>
      <c r="G252" s="693"/>
      <c r="H252" s="693"/>
      <c r="I252" s="693" t="s">
        <v>527</v>
      </c>
      <c r="J252" s="694" t="s">
        <v>556</v>
      </c>
      <c r="K252" s="695"/>
      <c r="L252" s="696"/>
      <c r="M252" s="193"/>
      <c r="N252" s="693" t="s">
        <v>483</v>
      </c>
      <c r="O252" s="693" t="s">
        <v>434</v>
      </c>
      <c r="P252" s="693" t="s">
        <v>432</v>
      </c>
      <c r="Q252" s="694" t="s">
        <v>558</v>
      </c>
      <c r="R252" s="695"/>
      <c r="S252" s="695"/>
      <c r="T252" s="696"/>
      <c r="U252" s="694" t="s">
        <v>560</v>
      </c>
      <c r="V252" s="695"/>
      <c r="W252" s="695"/>
      <c r="X252" s="696"/>
    </row>
    <row r="253" spans="1:24" s="190" customFormat="1" ht="15" customHeight="1">
      <c r="B253" s="693"/>
      <c r="C253" s="693"/>
      <c r="D253" s="711"/>
      <c r="E253" s="712"/>
      <c r="F253" s="318" t="s">
        <v>436</v>
      </c>
      <c r="G253" s="318" t="s">
        <v>437</v>
      </c>
      <c r="H253" s="318" t="s">
        <v>0</v>
      </c>
      <c r="I253" s="693"/>
      <c r="J253" s="320" t="s">
        <v>436</v>
      </c>
      <c r="K253" s="320" t="s">
        <v>437</v>
      </c>
      <c r="L253" s="320" t="s">
        <v>440</v>
      </c>
      <c r="M253" s="193"/>
      <c r="N253" s="693"/>
      <c r="O253" s="693"/>
      <c r="P253" s="693"/>
      <c r="Q253" s="320" t="s">
        <v>436</v>
      </c>
      <c r="R253" s="320" t="s">
        <v>437</v>
      </c>
      <c r="S253" s="320" t="s">
        <v>440</v>
      </c>
      <c r="T253" s="320" t="s">
        <v>490</v>
      </c>
      <c r="U253" s="320" t="s">
        <v>491</v>
      </c>
      <c r="V253" s="320" t="s">
        <v>437</v>
      </c>
      <c r="W253" s="320" t="s">
        <v>375</v>
      </c>
      <c r="X253" s="320" t="s">
        <v>528</v>
      </c>
    </row>
    <row r="254" spans="1:24" s="190" customFormat="1" ht="15" customHeight="1">
      <c r="B254" s="693"/>
      <c r="C254" s="693"/>
      <c r="D254" s="371">
        <f ca="1">표준압력!H283</f>
        <v>0</v>
      </c>
      <c r="E254" s="371">
        <f ca="1">D254</f>
        <v>0</v>
      </c>
      <c r="F254" s="372">
        <f>K249</f>
        <v>0</v>
      </c>
      <c r="G254" s="320">
        <f>F254</f>
        <v>0</v>
      </c>
      <c r="H254" s="320">
        <f>G254</f>
        <v>0</v>
      </c>
      <c r="I254" s="693"/>
      <c r="J254" s="318">
        <f ca="1">$E254</f>
        <v>0</v>
      </c>
      <c r="K254" s="318">
        <f ca="1">$E254</f>
        <v>0</v>
      </c>
      <c r="L254" s="318">
        <f ca="1">$E254</f>
        <v>0</v>
      </c>
      <c r="M254" s="193"/>
      <c r="N254" s="693"/>
      <c r="O254" s="693"/>
      <c r="P254" s="693"/>
      <c r="Q254" s="318">
        <f ca="1">J254</f>
        <v>0</v>
      </c>
      <c r="R254" s="318">
        <f ca="1">K254</f>
        <v>0</v>
      </c>
      <c r="S254" s="318">
        <f ca="1">L254</f>
        <v>0</v>
      </c>
      <c r="T254" s="318">
        <f ca="1">S254</f>
        <v>0</v>
      </c>
      <c r="U254" s="318">
        <f ca="1">Q254</f>
        <v>0</v>
      </c>
      <c r="V254" s="318">
        <f ca="1">R254</f>
        <v>0</v>
      </c>
      <c r="W254" s="318">
        <f ca="1">S254</f>
        <v>0</v>
      </c>
      <c r="X254" s="318">
        <f ca="1">T254</f>
        <v>0</v>
      </c>
    </row>
    <row r="255" spans="1:24" s="190" customFormat="1" ht="15" customHeight="1">
      <c r="B255" s="198" t="b">
        <f>IF(Pressure_4_R4!U4="",FALSE,TRUE)</f>
        <v>0</v>
      </c>
      <c r="C255" s="199">
        <v>1</v>
      </c>
      <c r="D255" s="200" t="str">
        <f>IF($B255=FALSE,"",표준압력!G283)</f>
        <v/>
      </c>
      <c r="E255" s="200" t="str">
        <f>IF($B255=FALSE,"",표준압력!Q283)</f>
        <v/>
      </c>
      <c r="F255" s="200" t="str">
        <f>IF($B255=FALSE,"",Pressure_4_R4!U4)</f>
        <v/>
      </c>
      <c r="G255" s="201" t="str">
        <f>IF($B255=FALSE,"",Pressure_4_R4!V4)</f>
        <v/>
      </c>
      <c r="H255" s="201" t="str">
        <f>IF($B255=FALSE,"",Pressure_4_R4!W4)</f>
        <v/>
      </c>
      <c r="I255" s="207" t="b">
        <f t="shared" ref="I255:I284" si="154">TYPE(G255)=1</f>
        <v>0</v>
      </c>
      <c r="J255" s="202" t="str">
        <f t="shared" ref="J255:J284" si="155">IF($B255=FALSE,"",F255*$L$249)</f>
        <v/>
      </c>
      <c r="K255" s="203" t="str">
        <f t="shared" ref="K255:K284" si="156">IF($B255=FALSE,"",IF(G255="ⅹ",J255,G255*$L$249))</f>
        <v/>
      </c>
      <c r="L255" s="203" t="str">
        <f t="shared" ref="L255:L284" si="157">IF($B255=FALSE,"",IF(H255="ⅹ",K255,H255*$L$249))</f>
        <v/>
      </c>
      <c r="M255" s="193"/>
      <c r="N255" s="204" t="b">
        <f t="shared" ref="N255:N284" si="158">IF($P255&gt;$B$249,FALSE,TRUE)</f>
        <v>0</v>
      </c>
      <c r="O255" s="346" t="s">
        <v>379</v>
      </c>
      <c r="P255" s="350">
        <v>1</v>
      </c>
      <c r="Q255" s="348" t="str">
        <f t="shared" ref="Q255:S269" si="159">IF($N255=FALSE,"",J255)</f>
        <v/>
      </c>
      <c r="R255" s="204" t="str">
        <f t="shared" si="159"/>
        <v/>
      </c>
      <c r="S255" s="204" t="str">
        <f t="shared" si="159"/>
        <v/>
      </c>
      <c r="T255" s="352" t="str">
        <f t="shared" ref="T255:T284" si="160">IF($N255=FALSE,"",AVERAGE(Q255:S255))</f>
        <v/>
      </c>
      <c r="U255" s="348" t="str">
        <f>IF($N255=FALSE,"",Q255-Q$255)</f>
        <v/>
      </c>
      <c r="V255" s="348" t="str">
        <f t="shared" ref="V255:V269" si="161">IF($N255=FALSE,"",R255-R$255)</f>
        <v/>
      </c>
      <c r="W255" s="348" t="str">
        <f t="shared" ref="W255:W269" si="162">IF($N255=FALSE,"",S255-S$255)</f>
        <v/>
      </c>
      <c r="X255" s="353" t="str">
        <f t="shared" ref="X255:X284" si="163">IF($N255=FALSE,"",MAX(U255:W255)-MIN(U255:W255))</f>
        <v/>
      </c>
    </row>
    <row r="256" spans="1:24" s="190" customFormat="1" ht="15" customHeight="1">
      <c r="B256" s="198" t="b">
        <f>IF(Pressure_4_R4!U5="",FALSE,TRUE)</f>
        <v>0</v>
      </c>
      <c r="C256" s="199">
        <v>2</v>
      </c>
      <c r="D256" s="200" t="str">
        <f>IF($B256=FALSE,"",표준압력!G284)</f>
        <v/>
      </c>
      <c r="E256" s="200" t="str">
        <f>IF($B256=FALSE,"",표준압력!Q284)</f>
        <v/>
      </c>
      <c r="F256" s="200" t="str">
        <f>IF($B256=FALSE,"",Pressure_4_R4!U5)</f>
        <v/>
      </c>
      <c r="G256" s="201" t="str">
        <f>IF($B256=FALSE,"",Pressure_4_R4!V5)</f>
        <v/>
      </c>
      <c r="H256" s="201" t="str">
        <f>IF($B256=FALSE,"",Pressure_4_R4!W5)</f>
        <v/>
      </c>
      <c r="I256" s="207" t="b">
        <f t="shared" si="154"/>
        <v>0</v>
      </c>
      <c r="J256" s="202" t="str">
        <f t="shared" si="155"/>
        <v/>
      </c>
      <c r="K256" s="203" t="str">
        <f t="shared" si="156"/>
        <v/>
      </c>
      <c r="L256" s="203" t="str">
        <f t="shared" si="157"/>
        <v/>
      </c>
      <c r="M256" s="193"/>
      <c r="N256" s="204" t="b">
        <f t="shared" si="158"/>
        <v>0</v>
      </c>
      <c r="O256" s="346" t="s">
        <v>379</v>
      </c>
      <c r="P256" s="350">
        <v>2</v>
      </c>
      <c r="Q256" s="348" t="str">
        <f t="shared" si="159"/>
        <v/>
      </c>
      <c r="R256" s="204" t="str">
        <f t="shared" si="159"/>
        <v/>
      </c>
      <c r="S256" s="204" t="str">
        <f t="shared" si="159"/>
        <v/>
      </c>
      <c r="T256" s="352" t="str">
        <f t="shared" si="160"/>
        <v/>
      </c>
      <c r="U256" s="348" t="str">
        <f t="shared" ref="U256:U269" si="164">IF($N256=FALSE,"",Q256-Q$255)</f>
        <v/>
      </c>
      <c r="V256" s="348" t="str">
        <f t="shared" si="161"/>
        <v/>
      </c>
      <c r="W256" s="348" t="str">
        <f t="shared" si="162"/>
        <v/>
      </c>
      <c r="X256" s="353" t="str">
        <f t="shared" si="163"/>
        <v/>
      </c>
    </row>
    <row r="257" spans="2:24" s="190" customFormat="1" ht="15" customHeight="1">
      <c r="B257" s="198" t="b">
        <f>IF(Pressure_4_R4!U6="",FALSE,TRUE)</f>
        <v>0</v>
      </c>
      <c r="C257" s="199">
        <v>3</v>
      </c>
      <c r="D257" s="200" t="str">
        <f>IF($B257=FALSE,"",표준압력!G285)</f>
        <v/>
      </c>
      <c r="E257" s="200" t="str">
        <f>IF($B257=FALSE,"",표준압력!Q285)</f>
        <v/>
      </c>
      <c r="F257" s="200" t="str">
        <f>IF($B257=FALSE,"",Pressure_4_R4!U6)</f>
        <v/>
      </c>
      <c r="G257" s="201" t="str">
        <f>IF($B257=FALSE,"",Pressure_4_R4!V6)</f>
        <v/>
      </c>
      <c r="H257" s="201" t="str">
        <f>IF($B257=FALSE,"",Pressure_4_R4!W6)</f>
        <v/>
      </c>
      <c r="I257" s="207" t="b">
        <f t="shared" si="154"/>
        <v>0</v>
      </c>
      <c r="J257" s="202" t="str">
        <f t="shared" si="155"/>
        <v/>
      </c>
      <c r="K257" s="203" t="str">
        <f t="shared" si="156"/>
        <v/>
      </c>
      <c r="L257" s="203" t="str">
        <f t="shared" si="157"/>
        <v/>
      </c>
      <c r="M257" s="193"/>
      <c r="N257" s="204" t="b">
        <f t="shared" si="158"/>
        <v>0</v>
      </c>
      <c r="O257" s="346" t="s">
        <v>379</v>
      </c>
      <c r="P257" s="350">
        <v>3</v>
      </c>
      <c r="Q257" s="348" t="str">
        <f t="shared" si="159"/>
        <v/>
      </c>
      <c r="R257" s="204" t="str">
        <f t="shared" si="159"/>
        <v/>
      </c>
      <c r="S257" s="204" t="str">
        <f t="shared" si="159"/>
        <v/>
      </c>
      <c r="T257" s="352" t="str">
        <f t="shared" si="160"/>
        <v/>
      </c>
      <c r="U257" s="348" t="str">
        <f t="shared" si="164"/>
        <v/>
      </c>
      <c r="V257" s="348" t="str">
        <f t="shared" si="161"/>
        <v/>
      </c>
      <c r="W257" s="348" t="str">
        <f t="shared" si="162"/>
        <v/>
      </c>
      <c r="X257" s="353" t="str">
        <f t="shared" si="163"/>
        <v/>
      </c>
    </row>
    <row r="258" spans="2:24" s="190" customFormat="1" ht="15" customHeight="1">
      <c r="B258" s="198" t="b">
        <f>IF(Pressure_4_R4!U7="",FALSE,TRUE)</f>
        <v>0</v>
      </c>
      <c r="C258" s="199">
        <v>4</v>
      </c>
      <c r="D258" s="200" t="str">
        <f>IF($B258=FALSE,"",표준압력!G286)</f>
        <v/>
      </c>
      <c r="E258" s="200" t="str">
        <f>IF($B258=FALSE,"",표준압력!Q286)</f>
        <v/>
      </c>
      <c r="F258" s="200" t="str">
        <f>IF($B258=FALSE,"",Pressure_4_R4!U7)</f>
        <v/>
      </c>
      <c r="G258" s="201" t="str">
        <f>IF($B258=FALSE,"",Pressure_4_R4!V7)</f>
        <v/>
      </c>
      <c r="H258" s="201" t="str">
        <f>IF($B258=FALSE,"",Pressure_4_R4!W7)</f>
        <v/>
      </c>
      <c r="I258" s="207" t="b">
        <f t="shared" si="154"/>
        <v>0</v>
      </c>
      <c r="J258" s="202" t="str">
        <f t="shared" si="155"/>
        <v/>
      </c>
      <c r="K258" s="203" t="str">
        <f t="shared" si="156"/>
        <v/>
      </c>
      <c r="L258" s="203" t="str">
        <f t="shared" si="157"/>
        <v/>
      </c>
      <c r="M258" s="193"/>
      <c r="N258" s="204" t="b">
        <f t="shared" si="158"/>
        <v>0</v>
      </c>
      <c r="O258" s="346" t="s">
        <v>379</v>
      </c>
      <c r="P258" s="350">
        <v>4</v>
      </c>
      <c r="Q258" s="348" t="str">
        <f t="shared" si="159"/>
        <v/>
      </c>
      <c r="R258" s="204" t="str">
        <f t="shared" si="159"/>
        <v/>
      </c>
      <c r="S258" s="204" t="str">
        <f t="shared" si="159"/>
        <v/>
      </c>
      <c r="T258" s="352" t="str">
        <f t="shared" si="160"/>
        <v/>
      </c>
      <c r="U258" s="348" t="str">
        <f t="shared" si="164"/>
        <v/>
      </c>
      <c r="V258" s="348" t="str">
        <f t="shared" si="161"/>
        <v/>
      </c>
      <c r="W258" s="348" t="str">
        <f t="shared" si="162"/>
        <v/>
      </c>
      <c r="X258" s="353" t="str">
        <f t="shared" si="163"/>
        <v/>
      </c>
    </row>
    <row r="259" spans="2:24" s="190" customFormat="1" ht="15" customHeight="1">
      <c r="B259" s="198" t="b">
        <f>IF(Pressure_4_R4!U8="",FALSE,TRUE)</f>
        <v>0</v>
      </c>
      <c r="C259" s="199">
        <v>5</v>
      </c>
      <c r="D259" s="200" t="str">
        <f>IF($B259=FALSE,"",표준압력!G287)</f>
        <v/>
      </c>
      <c r="E259" s="200" t="str">
        <f>IF($B259=FALSE,"",표준압력!Q287)</f>
        <v/>
      </c>
      <c r="F259" s="200" t="str">
        <f>IF($B259=FALSE,"",Pressure_4_R4!U8)</f>
        <v/>
      </c>
      <c r="G259" s="201" t="str">
        <f>IF($B259=FALSE,"",Pressure_4_R4!V8)</f>
        <v/>
      </c>
      <c r="H259" s="201" t="str">
        <f>IF($B259=FALSE,"",Pressure_4_R4!W8)</f>
        <v/>
      </c>
      <c r="I259" s="207" t="b">
        <f t="shared" si="154"/>
        <v>0</v>
      </c>
      <c r="J259" s="202" t="str">
        <f t="shared" si="155"/>
        <v/>
      </c>
      <c r="K259" s="203" t="str">
        <f t="shared" si="156"/>
        <v/>
      </c>
      <c r="L259" s="203" t="str">
        <f t="shared" si="157"/>
        <v/>
      </c>
      <c r="M259" s="193"/>
      <c r="N259" s="204" t="b">
        <f t="shared" si="158"/>
        <v>0</v>
      </c>
      <c r="O259" s="346" t="s">
        <v>379</v>
      </c>
      <c r="P259" s="350">
        <v>5</v>
      </c>
      <c r="Q259" s="348" t="str">
        <f t="shared" si="159"/>
        <v/>
      </c>
      <c r="R259" s="204" t="str">
        <f t="shared" si="159"/>
        <v/>
      </c>
      <c r="S259" s="204" t="str">
        <f t="shared" si="159"/>
        <v/>
      </c>
      <c r="T259" s="352" t="str">
        <f t="shared" si="160"/>
        <v/>
      </c>
      <c r="U259" s="348" t="str">
        <f t="shared" si="164"/>
        <v/>
      </c>
      <c r="V259" s="348" t="str">
        <f t="shared" si="161"/>
        <v/>
      </c>
      <c r="W259" s="348" t="str">
        <f t="shared" si="162"/>
        <v/>
      </c>
      <c r="X259" s="353" t="str">
        <f t="shared" si="163"/>
        <v/>
      </c>
    </row>
    <row r="260" spans="2:24" s="190" customFormat="1" ht="15" customHeight="1">
      <c r="B260" s="198" t="b">
        <f>IF(Pressure_4_R4!U9="",FALSE,TRUE)</f>
        <v>0</v>
      </c>
      <c r="C260" s="199">
        <v>6</v>
      </c>
      <c r="D260" s="200" t="str">
        <f>IF($B260=FALSE,"",표준압력!G288)</f>
        <v/>
      </c>
      <c r="E260" s="200" t="str">
        <f>IF($B260=FALSE,"",표준압력!Q288)</f>
        <v/>
      </c>
      <c r="F260" s="200" t="str">
        <f>IF($B260=FALSE,"",Pressure_4_R4!U9)</f>
        <v/>
      </c>
      <c r="G260" s="201" t="str">
        <f>IF($B260=FALSE,"",Pressure_4_R4!V9)</f>
        <v/>
      </c>
      <c r="H260" s="201" t="str">
        <f>IF($B260=FALSE,"",Pressure_4_R4!W9)</f>
        <v/>
      </c>
      <c r="I260" s="207" t="b">
        <f t="shared" si="154"/>
        <v>0</v>
      </c>
      <c r="J260" s="202" t="str">
        <f t="shared" si="155"/>
        <v/>
      </c>
      <c r="K260" s="203" t="str">
        <f t="shared" si="156"/>
        <v/>
      </c>
      <c r="L260" s="203" t="str">
        <f t="shared" si="157"/>
        <v/>
      </c>
      <c r="M260" s="193"/>
      <c r="N260" s="204" t="b">
        <f t="shared" si="158"/>
        <v>0</v>
      </c>
      <c r="O260" s="346" t="s">
        <v>379</v>
      </c>
      <c r="P260" s="350">
        <v>6</v>
      </c>
      <c r="Q260" s="348" t="str">
        <f t="shared" si="159"/>
        <v/>
      </c>
      <c r="R260" s="204" t="str">
        <f t="shared" si="159"/>
        <v/>
      </c>
      <c r="S260" s="204" t="str">
        <f t="shared" si="159"/>
        <v/>
      </c>
      <c r="T260" s="352" t="str">
        <f t="shared" si="160"/>
        <v/>
      </c>
      <c r="U260" s="348" t="str">
        <f t="shared" si="164"/>
        <v/>
      </c>
      <c r="V260" s="348" t="str">
        <f t="shared" si="161"/>
        <v/>
      </c>
      <c r="W260" s="348" t="str">
        <f t="shared" si="162"/>
        <v/>
      </c>
      <c r="X260" s="353" t="str">
        <f t="shared" si="163"/>
        <v/>
      </c>
    </row>
    <row r="261" spans="2:24" s="190" customFormat="1" ht="15" customHeight="1">
      <c r="B261" s="198" t="b">
        <f>IF(Pressure_4_R4!U10="",FALSE,TRUE)</f>
        <v>0</v>
      </c>
      <c r="C261" s="199">
        <v>7</v>
      </c>
      <c r="D261" s="200" t="str">
        <f>IF($B261=FALSE,"",표준압력!G289)</f>
        <v/>
      </c>
      <c r="E261" s="200" t="str">
        <f>IF($B261=FALSE,"",표준압력!Q289)</f>
        <v/>
      </c>
      <c r="F261" s="200" t="str">
        <f>IF($B261=FALSE,"",Pressure_4_R4!U10)</f>
        <v/>
      </c>
      <c r="G261" s="201" t="str">
        <f>IF($B261=FALSE,"",Pressure_4_R4!V10)</f>
        <v/>
      </c>
      <c r="H261" s="201" t="str">
        <f>IF($B261=FALSE,"",Pressure_4_R4!W10)</f>
        <v/>
      </c>
      <c r="I261" s="207" t="b">
        <f t="shared" si="154"/>
        <v>0</v>
      </c>
      <c r="J261" s="202" t="str">
        <f t="shared" si="155"/>
        <v/>
      </c>
      <c r="K261" s="203" t="str">
        <f t="shared" si="156"/>
        <v/>
      </c>
      <c r="L261" s="203" t="str">
        <f t="shared" si="157"/>
        <v/>
      </c>
      <c r="M261" s="193"/>
      <c r="N261" s="204" t="b">
        <f t="shared" si="158"/>
        <v>0</v>
      </c>
      <c r="O261" s="346" t="s">
        <v>379</v>
      </c>
      <c r="P261" s="350">
        <v>7</v>
      </c>
      <c r="Q261" s="348" t="str">
        <f t="shared" si="159"/>
        <v/>
      </c>
      <c r="R261" s="204" t="str">
        <f t="shared" si="159"/>
        <v/>
      </c>
      <c r="S261" s="204" t="str">
        <f t="shared" si="159"/>
        <v/>
      </c>
      <c r="T261" s="352" t="str">
        <f t="shared" si="160"/>
        <v/>
      </c>
      <c r="U261" s="348" t="str">
        <f t="shared" si="164"/>
        <v/>
      </c>
      <c r="V261" s="348" t="str">
        <f t="shared" si="161"/>
        <v/>
      </c>
      <c r="W261" s="348" t="str">
        <f t="shared" si="162"/>
        <v/>
      </c>
      <c r="X261" s="353" t="str">
        <f t="shared" si="163"/>
        <v/>
      </c>
    </row>
    <row r="262" spans="2:24" s="190" customFormat="1" ht="15" customHeight="1">
      <c r="B262" s="198" t="b">
        <f>IF(Pressure_4_R4!U11="",FALSE,TRUE)</f>
        <v>0</v>
      </c>
      <c r="C262" s="199">
        <v>8</v>
      </c>
      <c r="D262" s="200" t="str">
        <f>IF($B262=FALSE,"",표준압력!G290)</f>
        <v/>
      </c>
      <c r="E262" s="200" t="str">
        <f>IF($B262=FALSE,"",표준압력!Q290)</f>
        <v/>
      </c>
      <c r="F262" s="200" t="str">
        <f>IF($B262=FALSE,"",Pressure_4_R4!U11)</f>
        <v/>
      </c>
      <c r="G262" s="201" t="str">
        <f>IF($B262=FALSE,"",Pressure_4_R4!V11)</f>
        <v/>
      </c>
      <c r="H262" s="201" t="str">
        <f>IF($B262=FALSE,"",Pressure_4_R4!W11)</f>
        <v/>
      </c>
      <c r="I262" s="207" t="b">
        <f t="shared" si="154"/>
        <v>0</v>
      </c>
      <c r="J262" s="202" t="str">
        <f t="shared" si="155"/>
        <v/>
      </c>
      <c r="K262" s="203" t="str">
        <f t="shared" si="156"/>
        <v/>
      </c>
      <c r="L262" s="203" t="str">
        <f t="shared" si="157"/>
        <v/>
      </c>
      <c r="M262" s="193"/>
      <c r="N262" s="204" t="b">
        <f t="shared" si="158"/>
        <v>0</v>
      </c>
      <c r="O262" s="346" t="s">
        <v>379</v>
      </c>
      <c r="P262" s="350">
        <v>8</v>
      </c>
      <c r="Q262" s="348" t="str">
        <f t="shared" si="159"/>
        <v/>
      </c>
      <c r="R262" s="204" t="str">
        <f t="shared" si="159"/>
        <v/>
      </c>
      <c r="S262" s="204" t="str">
        <f t="shared" si="159"/>
        <v/>
      </c>
      <c r="T262" s="352" t="str">
        <f t="shared" si="160"/>
        <v/>
      </c>
      <c r="U262" s="348" t="str">
        <f t="shared" si="164"/>
        <v/>
      </c>
      <c r="V262" s="348" t="str">
        <f t="shared" si="161"/>
        <v/>
      </c>
      <c r="W262" s="348" t="str">
        <f t="shared" si="162"/>
        <v/>
      </c>
      <c r="X262" s="353" t="str">
        <f t="shared" si="163"/>
        <v/>
      </c>
    </row>
    <row r="263" spans="2:24" s="190" customFormat="1" ht="15" customHeight="1">
      <c r="B263" s="198" t="b">
        <f>IF(Pressure_4_R4!U12="",FALSE,TRUE)</f>
        <v>0</v>
      </c>
      <c r="C263" s="199">
        <v>9</v>
      </c>
      <c r="D263" s="200" t="str">
        <f>IF($B263=FALSE,"",표준압력!G291)</f>
        <v/>
      </c>
      <c r="E263" s="200" t="str">
        <f>IF($B263=FALSE,"",표준압력!Q291)</f>
        <v/>
      </c>
      <c r="F263" s="200" t="str">
        <f>IF($B263=FALSE,"",Pressure_4_R4!U12)</f>
        <v/>
      </c>
      <c r="G263" s="201" t="str">
        <f>IF($B263=FALSE,"",Pressure_4_R4!V12)</f>
        <v/>
      </c>
      <c r="H263" s="201" t="str">
        <f>IF($B263=FALSE,"",Pressure_4_R4!W12)</f>
        <v/>
      </c>
      <c r="I263" s="207" t="b">
        <f t="shared" si="154"/>
        <v>0</v>
      </c>
      <c r="J263" s="202" t="str">
        <f t="shared" si="155"/>
        <v/>
      </c>
      <c r="K263" s="203" t="str">
        <f t="shared" si="156"/>
        <v/>
      </c>
      <c r="L263" s="203" t="str">
        <f t="shared" si="157"/>
        <v/>
      </c>
      <c r="M263" s="193"/>
      <c r="N263" s="204" t="b">
        <f t="shared" si="158"/>
        <v>0</v>
      </c>
      <c r="O263" s="346" t="s">
        <v>379</v>
      </c>
      <c r="P263" s="350">
        <v>9</v>
      </c>
      <c r="Q263" s="348" t="str">
        <f t="shared" si="159"/>
        <v/>
      </c>
      <c r="R263" s="204" t="str">
        <f t="shared" si="159"/>
        <v/>
      </c>
      <c r="S263" s="204" t="str">
        <f t="shared" si="159"/>
        <v/>
      </c>
      <c r="T263" s="352" t="str">
        <f t="shared" si="160"/>
        <v/>
      </c>
      <c r="U263" s="348" t="str">
        <f t="shared" si="164"/>
        <v/>
      </c>
      <c r="V263" s="348" t="str">
        <f t="shared" si="161"/>
        <v/>
      </c>
      <c r="W263" s="348" t="str">
        <f t="shared" si="162"/>
        <v/>
      </c>
      <c r="X263" s="353" t="str">
        <f t="shared" si="163"/>
        <v/>
      </c>
    </row>
    <row r="264" spans="2:24" s="190" customFormat="1" ht="15" customHeight="1">
      <c r="B264" s="198" t="b">
        <f>IF(Pressure_4_R4!U13="",FALSE,TRUE)</f>
        <v>0</v>
      </c>
      <c r="C264" s="199">
        <v>10</v>
      </c>
      <c r="D264" s="200" t="str">
        <f>IF($B264=FALSE,"",표준압력!G292)</f>
        <v/>
      </c>
      <c r="E264" s="200" t="str">
        <f>IF($B264=FALSE,"",표준압력!Q292)</f>
        <v/>
      </c>
      <c r="F264" s="200" t="str">
        <f>IF($B264=FALSE,"",Pressure_4_R4!U13)</f>
        <v/>
      </c>
      <c r="G264" s="201" t="str">
        <f>IF($B264=FALSE,"",Pressure_4_R4!V13)</f>
        <v/>
      </c>
      <c r="H264" s="201" t="str">
        <f>IF($B264=FALSE,"",Pressure_4_R4!W13)</f>
        <v/>
      </c>
      <c r="I264" s="207" t="b">
        <f t="shared" si="154"/>
        <v>0</v>
      </c>
      <c r="J264" s="202" t="str">
        <f t="shared" si="155"/>
        <v/>
      </c>
      <c r="K264" s="203" t="str">
        <f t="shared" si="156"/>
        <v/>
      </c>
      <c r="L264" s="203" t="str">
        <f t="shared" si="157"/>
        <v/>
      </c>
      <c r="M264" s="193"/>
      <c r="N264" s="204" t="b">
        <f t="shared" si="158"/>
        <v>0</v>
      </c>
      <c r="O264" s="346" t="s">
        <v>379</v>
      </c>
      <c r="P264" s="350">
        <v>10</v>
      </c>
      <c r="Q264" s="348" t="str">
        <f t="shared" si="159"/>
        <v/>
      </c>
      <c r="R264" s="204" t="str">
        <f t="shared" si="159"/>
        <v/>
      </c>
      <c r="S264" s="204" t="str">
        <f t="shared" si="159"/>
        <v/>
      </c>
      <c r="T264" s="352" t="str">
        <f t="shared" si="160"/>
        <v/>
      </c>
      <c r="U264" s="348" t="str">
        <f t="shared" si="164"/>
        <v/>
      </c>
      <c r="V264" s="348" t="str">
        <f t="shared" si="161"/>
        <v/>
      </c>
      <c r="W264" s="348" t="str">
        <f t="shared" si="162"/>
        <v/>
      </c>
      <c r="X264" s="353" t="str">
        <f t="shared" si="163"/>
        <v/>
      </c>
    </row>
    <row r="265" spans="2:24" s="190" customFormat="1" ht="15" customHeight="1">
      <c r="B265" s="198" t="b">
        <f>IF(Pressure_4_R4!U14="",FALSE,TRUE)</f>
        <v>0</v>
      </c>
      <c r="C265" s="199">
        <v>11</v>
      </c>
      <c r="D265" s="200" t="str">
        <f>IF($B265=FALSE,"",표준압력!G293)</f>
        <v/>
      </c>
      <c r="E265" s="200" t="str">
        <f>IF($B265=FALSE,"",표준압력!Q293)</f>
        <v/>
      </c>
      <c r="F265" s="200" t="str">
        <f>IF($B265=FALSE,"",Pressure_4_R4!U14)</f>
        <v/>
      </c>
      <c r="G265" s="201" t="str">
        <f>IF($B265=FALSE,"",Pressure_4_R4!V14)</f>
        <v/>
      </c>
      <c r="H265" s="201" t="str">
        <f>IF($B265=FALSE,"",Pressure_4_R4!W14)</f>
        <v/>
      </c>
      <c r="I265" s="207" t="b">
        <f t="shared" si="154"/>
        <v>0</v>
      </c>
      <c r="J265" s="202" t="str">
        <f t="shared" si="155"/>
        <v/>
      </c>
      <c r="K265" s="203" t="str">
        <f t="shared" si="156"/>
        <v/>
      </c>
      <c r="L265" s="203" t="str">
        <f t="shared" si="157"/>
        <v/>
      </c>
      <c r="M265" s="193"/>
      <c r="N265" s="204" t="b">
        <f t="shared" si="158"/>
        <v>0</v>
      </c>
      <c r="O265" s="346" t="s">
        <v>379</v>
      </c>
      <c r="P265" s="350">
        <v>11</v>
      </c>
      <c r="Q265" s="348" t="str">
        <f t="shared" si="159"/>
        <v/>
      </c>
      <c r="R265" s="204" t="str">
        <f t="shared" si="159"/>
        <v/>
      </c>
      <c r="S265" s="204" t="str">
        <f t="shared" si="159"/>
        <v/>
      </c>
      <c r="T265" s="352" t="str">
        <f t="shared" si="160"/>
        <v/>
      </c>
      <c r="U265" s="348" t="str">
        <f t="shared" si="164"/>
        <v/>
      </c>
      <c r="V265" s="348" t="str">
        <f t="shared" si="161"/>
        <v/>
      </c>
      <c r="W265" s="348" t="str">
        <f t="shared" si="162"/>
        <v/>
      </c>
      <c r="X265" s="353" t="str">
        <f t="shared" si="163"/>
        <v/>
      </c>
    </row>
    <row r="266" spans="2:24" s="190" customFormat="1" ht="15" customHeight="1">
      <c r="B266" s="198" t="b">
        <f>IF(Pressure_4_R4!U15="",FALSE,TRUE)</f>
        <v>0</v>
      </c>
      <c r="C266" s="199">
        <v>12</v>
      </c>
      <c r="D266" s="200" t="str">
        <f>IF($B266=FALSE,"",표준압력!G294)</f>
        <v/>
      </c>
      <c r="E266" s="200" t="str">
        <f>IF($B266=FALSE,"",표준압력!Q294)</f>
        <v/>
      </c>
      <c r="F266" s="200" t="str">
        <f>IF($B266=FALSE,"",Pressure_4_R4!U15)</f>
        <v/>
      </c>
      <c r="G266" s="201" t="str">
        <f>IF($B266=FALSE,"",Pressure_4_R4!V15)</f>
        <v/>
      </c>
      <c r="H266" s="201" t="str">
        <f>IF($B266=FALSE,"",Pressure_4_R4!W15)</f>
        <v/>
      </c>
      <c r="I266" s="207" t="b">
        <f t="shared" si="154"/>
        <v>0</v>
      </c>
      <c r="J266" s="202" t="str">
        <f t="shared" si="155"/>
        <v/>
      </c>
      <c r="K266" s="203" t="str">
        <f t="shared" si="156"/>
        <v/>
      </c>
      <c r="L266" s="203" t="str">
        <f t="shared" si="157"/>
        <v/>
      </c>
      <c r="M266" s="193"/>
      <c r="N266" s="204" t="b">
        <f t="shared" si="158"/>
        <v>0</v>
      </c>
      <c r="O266" s="346" t="s">
        <v>379</v>
      </c>
      <c r="P266" s="350">
        <v>12</v>
      </c>
      <c r="Q266" s="348" t="str">
        <f t="shared" si="159"/>
        <v/>
      </c>
      <c r="R266" s="204" t="str">
        <f t="shared" si="159"/>
        <v/>
      </c>
      <c r="S266" s="204" t="str">
        <f t="shared" si="159"/>
        <v/>
      </c>
      <c r="T266" s="352" t="str">
        <f t="shared" si="160"/>
        <v/>
      </c>
      <c r="U266" s="348" t="str">
        <f t="shared" si="164"/>
        <v/>
      </c>
      <c r="V266" s="348" t="str">
        <f t="shared" si="161"/>
        <v/>
      </c>
      <c r="W266" s="348" t="str">
        <f t="shared" si="162"/>
        <v/>
      </c>
      <c r="X266" s="353" t="str">
        <f t="shared" si="163"/>
        <v/>
      </c>
    </row>
    <row r="267" spans="2:24" s="190" customFormat="1" ht="15" customHeight="1">
      <c r="B267" s="198" t="b">
        <f>IF(Pressure_4_R4!U16="",FALSE,TRUE)</f>
        <v>0</v>
      </c>
      <c r="C267" s="199">
        <v>13</v>
      </c>
      <c r="D267" s="200" t="str">
        <f>IF($B267=FALSE,"",표준압력!G295)</f>
        <v/>
      </c>
      <c r="E267" s="200" t="str">
        <f>IF($B267=FALSE,"",표준압력!Q295)</f>
        <v/>
      </c>
      <c r="F267" s="200" t="str">
        <f>IF($B267=FALSE,"",Pressure_4_R4!U16)</f>
        <v/>
      </c>
      <c r="G267" s="201" t="str">
        <f>IF($B267=FALSE,"",Pressure_4_R4!V16)</f>
        <v/>
      </c>
      <c r="H267" s="201" t="str">
        <f>IF($B267=FALSE,"",Pressure_4_R4!W16)</f>
        <v/>
      </c>
      <c r="I267" s="207" t="b">
        <f t="shared" si="154"/>
        <v>0</v>
      </c>
      <c r="J267" s="202" t="str">
        <f t="shared" si="155"/>
        <v/>
      </c>
      <c r="K267" s="203" t="str">
        <f t="shared" si="156"/>
        <v/>
      </c>
      <c r="L267" s="203" t="str">
        <f t="shared" si="157"/>
        <v/>
      </c>
      <c r="M267" s="193"/>
      <c r="N267" s="204" t="b">
        <f t="shared" si="158"/>
        <v>0</v>
      </c>
      <c r="O267" s="346" t="s">
        <v>379</v>
      </c>
      <c r="P267" s="350">
        <v>13</v>
      </c>
      <c r="Q267" s="348" t="str">
        <f t="shared" si="159"/>
        <v/>
      </c>
      <c r="R267" s="204" t="str">
        <f t="shared" si="159"/>
        <v/>
      </c>
      <c r="S267" s="204" t="str">
        <f t="shared" si="159"/>
        <v/>
      </c>
      <c r="T267" s="352" t="str">
        <f t="shared" si="160"/>
        <v/>
      </c>
      <c r="U267" s="348" t="str">
        <f t="shared" si="164"/>
        <v/>
      </c>
      <c r="V267" s="348" t="str">
        <f t="shared" si="161"/>
        <v/>
      </c>
      <c r="W267" s="348" t="str">
        <f t="shared" si="162"/>
        <v/>
      </c>
      <c r="X267" s="353" t="str">
        <f t="shared" si="163"/>
        <v/>
      </c>
    </row>
    <row r="268" spans="2:24" s="190" customFormat="1" ht="15" customHeight="1">
      <c r="B268" s="198" t="b">
        <f>IF(Pressure_4_R4!U17="",FALSE,TRUE)</f>
        <v>0</v>
      </c>
      <c r="C268" s="199">
        <v>14</v>
      </c>
      <c r="D268" s="200" t="str">
        <f>IF($B268=FALSE,"",표준압력!G296)</f>
        <v/>
      </c>
      <c r="E268" s="200" t="str">
        <f>IF($B268=FALSE,"",표준압력!Q296)</f>
        <v/>
      </c>
      <c r="F268" s="200" t="str">
        <f>IF($B268=FALSE,"",Pressure_4_R4!U17)</f>
        <v/>
      </c>
      <c r="G268" s="201" t="str">
        <f>IF($B268=FALSE,"",Pressure_4_R4!V17)</f>
        <v/>
      </c>
      <c r="H268" s="201" t="str">
        <f>IF($B268=FALSE,"",Pressure_4_R4!W17)</f>
        <v/>
      </c>
      <c r="I268" s="207" t="b">
        <f t="shared" si="154"/>
        <v>0</v>
      </c>
      <c r="J268" s="202" t="str">
        <f t="shared" si="155"/>
        <v/>
      </c>
      <c r="K268" s="203" t="str">
        <f t="shared" si="156"/>
        <v/>
      </c>
      <c r="L268" s="203" t="str">
        <f t="shared" si="157"/>
        <v/>
      </c>
      <c r="M268" s="193"/>
      <c r="N268" s="204" t="b">
        <f t="shared" si="158"/>
        <v>0</v>
      </c>
      <c r="O268" s="346" t="s">
        <v>379</v>
      </c>
      <c r="P268" s="350">
        <v>14</v>
      </c>
      <c r="Q268" s="348" t="str">
        <f t="shared" si="159"/>
        <v/>
      </c>
      <c r="R268" s="204" t="str">
        <f t="shared" si="159"/>
        <v/>
      </c>
      <c r="S268" s="204" t="str">
        <f t="shared" si="159"/>
        <v/>
      </c>
      <c r="T268" s="352" t="str">
        <f t="shared" si="160"/>
        <v/>
      </c>
      <c r="U268" s="348" t="str">
        <f t="shared" si="164"/>
        <v/>
      </c>
      <c r="V268" s="348" t="str">
        <f t="shared" si="161"/>
        <v/>
      </c>
      <c r="W268" s="348" t="str">
        <f t="shared" si="162"/>
        <v/>
      </c>
      <c r="X268" s="353" t="str">
        <f t="shared" si="163"/>
        <v/>
      </c>
    </row>
    <row r="269" spans="2:24" s="190" customFormat="1" ht="15" customHeight="1">
      <c r="B269" s="198" t="b">
        <f>IF(Pressure_4_R4!U18="",FALSE,TRUE)</f>
        <v>0</v>
      </c>
      <c r="C269" s="199">
        <v>15</v>
      </c>
      <c r="D269" s="200" t="str">
        <f>IF($B269=FALSE,"",표준압력!G297)</f>
        <v/>
      </c>
      <c r="E269" s="200" t="str">
        <f>IF($B269=FALSE,"",표준압력!Q297)</f>
        <v/>
      </c>
      <c r="F269" s="200" t="str">
        <f>IF($B269=FALSE,"",Pressure_4_R4!U18)</f>
        <v/>
      </c>
      <c r="G269" s="201" t="str">
        <f>IF($B269=FALSE,"",Pressure_4_R4!V18)</f>
        <v/>
      </c>
      <c r="H269" s="201" t="str">
        <f>IF($B269=FALSE,"",Pressure_4_R4!W18)</f>
        <v/>
      </c>
      <c r="I269" s="207" t="b">
        <f t="shared" si="154"/>
        <v>0</v>
      </c>
      <c r="J269" s="202" t="str">
        <f t="shared" si="155"/>
        <v/>
      </c>
      <c r="K269" s="203" t="str">
        <f t="shared" si="156"/>
        <v/>
      </c>
      <c r="L269" s="203" t="str">
        <f t="shared" si="157"/>
        <v/>
      </c>
      <c r="M269" s="193"/>
      <c r="N269" s="204" t="b">
        <f t="shared" si="158"/>
        <v>0</v>
      </c>
      <c r="O269" s="346" t="s">
        <v>379</v>
      </c>
      <c r="P269" s="350">
        <v>15</v>
      </c>
      <c r="Q269" s="348" t="str">
        <f t="shared" si="159"/>
        <v/>
      </c>
      <c r="R269" s="204" t="str">
        <f t="shared" si="159"/>
        <v/>
      </c>
      <c r="S269" s="204" t="str">
        <f t="shared" si="159"/>
        <v/>
      </c>
      <c r="T269" s="352" t="str">
        <f t="shared" si="160"/>
        <v/>
      </c>
      <c r="U269" s="348" t="str">
        <f t="shared" si="164"/>
        <v/>
      </c>
      <c r="V269" s="348" t="str">
        <f t="shared" si="161"/>
        <v/>
      </c>
      <c r="W269" s="348" t="str">
        <f t="shared" si="162"/>
        <v/>
      </c>
      <c r="X269" s="353" t="str">
        <f t="shared" si="163"/>
        <v/>
      </c>
    </row>
    <row r="270" spans="2:24" s="190" customFormat="1" ht="15" customHeight="1">
      <c r="B270" s="198" t="b">
        <f>IF(Pressure_4_R4!U19="",FALSE,TRUE)</f>
        <v>0</v>
      </c>
      <c r="C270" s="199">
        <v>16</v>
      </c>
      <c r="D270" s="200" t="str">
        <f>IF($B270=FALSE,"",표준압력!G298)</f>
        <v/>
      </c>
      <c r="E270" s="200" t="str">
        <f>IF($B270=FALSE,"",표준압력!Q298)</f>
        <v/>
      </c>
      <c r="F270" s="200" t="str">
        <f>IF($B270=FALSE,"",Pressure_4_R4!U19)</f>
        <v/>
      </c>
      <c r="G270" s="201" t="str">
        <f>IF($B270=FALSE,"",Pressure_4_R4!V19)</f>
        <v/>
      </c>
      <c r="H270" s="201" t="str">
        <f>IF($B270=FALSE,"",Pressure_4_R4!W19)</f>
        <v/>
      </c>
      <c r="I270" s="207" t="b">
        <f t="shared" si="154"/>
        <v>0</v>
      </c>
      <c r="J270" s="202" t="str">
        <f t="shared" si="155"/>
        <v/>
      </c>
      <c r="K270" s="203" t="str">
        <f t="shared" si="156"/>
        <v/>
      </c>
      <c r="L270" s="203" t="str">
        <f t="shared" si="157"/>
        <v/>
      </c>
      <c r="M270" s="193"/>
      <c r="N270" s="204" t="b">
        <f t="shared" si="158"/>
        <v>0</v>
      </c>
      <c r="O270" s="347" t="s">
        <v>360</v>
      </c>
      <c r="P270" s="351">
        <v>1</v>
      </c>
      <c r="Q270" s="348" t="str">
        <f t="shared" ref="Q270:S284" ca="1" si="165">IF($N270=FALSE,"",OFFSET(J$254,$B$249*2-($P270-1),0))</f>
        <v/>
      </c>
      <c r="R270" s="204" t="str">
        <f t="shared" ca="1" si="165"/>
        <v/>
      </c>
      <c r="S270" s="204" t="str">
        <f t="shared" ca="1" si="165"/>
        <v/>
      </c>
      <c r="T270" s="352" t="str">
        <f t="shared" si="160"/>
        <v/>
      </c>
      <c r="U270" s="349" t="str">
        <f>IF($N270=FALSE,"",Q270-Q$270)</f>
        <v/>
      </c>
      <c r="V270" s="349" t="str">
        <f t="shared" ref="V270:V284" si="166">IF($N270=FALSE,"",R270-R$270)</f>
        <v/>
      </c>
      <c r="W270" s="349" t="str">
        <f t="shared" ref="W270:W284" si="167">IF($N270=FALSE,"",S270-S$270)</f>
        <v/>
      </c>
      <c r="X270" s="353" t="str">
        <f t="shared" si="163"/>
        <v/>
      </c>
    </row>
    <row r="271" spans="2:24" s="190" customFormat="1" ht="15" customHeight="1">
      <c r="B271" s="198" t="b">
        <f>IF(Pressure_4_R4!U20="",FALSE,TRUE)</f>
        <v>0</v>
      </c>
      <c r="C271" s="199">
        <v>17</v>
      </c>
      <c r="D271" s="200" t="str">
        <f>IF($B271=FALSE,"",표준압력!G299)</f>
        <v/>
      </c>
      <c r="E271" s="200" t="str">
        <f>IF($B271=FALSE,"",표준압력!Q299)</f>
        <v/>
      </c>
      <c r="F271" s="200" t="str">
        <f>IF($B271=FALSE,"",Pressure_4_R4!U20)</f>
        <v/>
      </c>
      <c r="G271" s="201" t="str">
        <f>IF($B271=FALSE,"",Pressure_4_R4!V20)</f>
        <v/>
      </c>
      <c r="H271" s="201" t="str">
        <f>IF($B271=FALSE,"",Pressure_4_R4!W20)</f>
        <v/>
      </c>
      <c r="I271" s="207" t="b">
        <f t="shared" si="154"/>
        <v>0</v>
      </c>
      <c r="J271" s="202" t="str">
        <f t="shared" si="155"/>
        <v/>
      </c>
      <c r="K271" s="203" t="str">
        <f t="shared" si="156"/>
        <v/>
      </c>
      <c r="L271" s="203" t="str">
        <f t="shared" si="157"/>
        <v/>
      </c>
      <c r="M271" s="193"/>
      <c r="N271" s="204" t="b">
        <f t="shared" si="158"/>
        <v>0</v>
      </c>
      <c r="O271" s="347" t="s">
        <v>360</v>
      </c>
      <c r="P271" s="351">
        <v>2</v>
      </c>
      <c r="Q271" s="348" t="str">
        <f t="shared" ca="1" si="165"/>
        <v/>
      </c>
      <c r="R271" s="204" t="str">
        <f t="shared" ca="1" si="165"/>
        <v/>
      </c>
      <c r="S271" s="204" t="str">
        <f t="shared" ca="1" si="165"/>
        <v/>
      </c>
      <c r="T271" s="352" t="str">
        <f t="shared" si="160"/>
        <v/>
      </c>
      <c r="U271" s="349" t="str">
        <f t="shared" ref="U271:U284" si="168">IF($N271=FALSE,"",Q271-Q$270)</f>
        <v/>
      </c>
      <c r="V271" s="349" t="str">
        <f t="shared" si="166"/>
        <v/>
      </c>
      <c r="W271" s="349" t="str">
        <f t="shared" si="167"/>
        <v/>
      </c>
      <c r="X271" s="353" t="str">
        <f t="shared" si="163"/>
        <v/>
      </c>
    </row>
    <row r="272" spans="2:24" s="190" customFormat="1" ht="15" customHeight="1">
      <c r="B272" s="198" t="b">
        <f>IF(Pressure_4_R4!U21="",FALSE,TRUE)</f>
        <v>0</v>
      </c>
      <c r="C272" s="199">
        <v>18</v>
      </c>
      <c r="D272" s="200" t="str">
        <f>IF($B272=FALSE,"",표준압력!G300)</f>
        <v/>
      </c>
      <c r="E272" s="200" t="str">
        <f>IF($B272=FALSE,"",표준압력!Q300)</f>
        <v/>
      </c>
      <c r="F272" s="200" t="str">
        <f>IF($B272=FALSE,"",Pressure_4_R4!U21)</f>
        <v/>
      </c>
      <c r="G272" s="201" t="str">
        <f>IF($B272=FALSE,"",Pressure_4_R4!V21)</f>
        <v/>
      </c>
      <c r="H272" s="201" t="str">
        <f>IF($B272=FALSE,"",Pressure_4_R4!W21)</f>
        <v/>
      </c>
      <c r="I272" s="207" t="b">
        <f t="shared" si="154"/>
        <v>0</v>
      </c>
      <c r="J272" s="202" t="str">
        <f t="shared" si="155"/>
        <v/>
      </c>
      <c r="K272" s="203" t="str">
        <f t="shared" si="156"/>
        <v/>
      </c>
      <c r="L272" s="203" t="str">
        <f t="shared" si="157"/>
        <v/>
      </c>
      <c r="M272" s="193"/>
      <c r="N272" s="204" t="b">
        <f t="shared" si="158"/>
        <v>0</v>
      </c>
      <c r="O272" s="347" t="s">
        <v>360</v>
      </c>
      <c r="P272" s="351">
        <v>3</v>
      </c>
      <c r="Q272" s="348" t="str">
        <f t="shared" ca="1" si="165"/>
        <v/>
      </c>
      <c r="R272" s="204" t="str">
        <f t="shared" ca="1" si="165"/>
        <v/>
      </c>
      <c r="S272" s="204" t="str">
        <f t="shared" ca="1" si="165"/>
        <v/>
      </c>
      <c r="T272" s="352" t="str">
        <f t="shared" si="160"/>
        <v/>
      </c>
      <c r="U272" s="349" t="str">
        <f t="shared" si="168"/>
        <v/>
      </c>
      <c r="V272" s="349" t="str">
        <f t="shared" si="166"/>
        <v/>
      </c>
      <c r="W272" s="349" t="str">
        <f t="shared" si="167"/>
        <v/>
      </c>
      <c r="X272" s="353" t="str">
        <f t="shared" si="163"/>
        <v/>
      </c>
    </row>
    <row r="273" spans="2:24" s="190" customFormat="1" ht="15" customHeight="1">
      <c r="B273" s="198" t="b">
        <f>IF(Pressure_4_R4!U22="",FALSE,TRUE)</f>
        <v>0</v>
      </c>
      <c r="C273" s="199">
        <v>19</v>
      </c>
      <c r="D273" s="200" t="str">
        <f>IF($B273=FALSE,"",표준압력!G301)</f>
        <v/>
      </c>
      <c r="E273" s="200" t="str">
        <f>IF($B273=FALSE,"",표준압력!Q301)</f>
        <v/>
      </c>
      <c r="F273" s="200" t="str">
        <f>IF($B273=FALSE,"",Pressure_4_R4!U22)</f>
        <v/>
      </c>
      <c r="G273" s="201" t="str">
        <f>IF($B273=FALSE,"",Pressure_4_R4!V22)</f>
        <v/>
      </c>
      <c r="H273" s="201" t="str">
        <f>IF($B273=FALSE,"",Pressure_4_R4!W22)</f>
        <v/>
      </c>
      <c r="I273" s="207" t="b">
        <f t="shared" si="154"/>
        <v>0</v>
      </c>
      <c r="J273" s="202" t="str">
        <f t="shared" si="155"/>
        <v/>
      </c>
      <c r="K273" s="203" t="str">
        <f t="shared" si="156"/>
        <v/>
      </c>
      <c r="L273" s="203" t="str">
        <f t="shared" si="157"/>
        <v/>
      </c>
      <c r="M273" s="193"/>
      <c r="N273" s="204" t="b">
        <f t="shared" si="158"/>
        <v>0</v>
      </c>
      <c r="O273" s="347" t="s">
        <v>360</v>
      </c>
      <c r="P273" s="351">
        <v>4</v>
      </c>
      <c r="Q273" s="348" t="str">
        <f t="shared" ca="1" si="165"/>
        <v/>
      </c>
      <c r="R273" s="204" t="str">
        <f t="shared" ca="1" si="165"/>
        <v/>
      </c>
      <c r="S273" s="204" t="str">
        <f t="shared" ca="1" si="165"/>
        <v/>
      </c>
      <c r="T273" s="352" t="str">
        <f t="shared" si="160"/>
        <v/>
      </c>
      <c r="U273" s="349" t="str">
        <f t="shared" si="168"/>
        <v/>
      </c>
      <c r="V273" s="349" t="str">
        <f t="shared" si="166"/>
        <v/>
      </c>
      <c r="W273" s="349" t="str">
        <f t="shared" si="167"/>
        <v/>
      </c>
      <c r="X273" s="353" t="str">
        <f t="shared" si="163"/>
        <v/>
      </c>
    </row>
    <row r="274" spans="2:24" s="190" customFormat="1" ht="15" customHeight="1">
      <c r="B274" s="198" t="b">
        <f>IF(Pressure_4_R4!U23="",FALSE,TRUE)</f>
        <v>0</v>
      </c>
      <c r="C274" s="199">
        <v>20</v>
      </c>
      <c r="D274" s="200" t="str">
        <f>IF($B274=FALSE,"",표준압력!G302)</f>
        <v/>
      </c>
      <c r="E274" s="200" t="str">
        <f>IF($B274=FALSE,"",표준압력!Q302)</f>
        <v/>
      </c>
      <c r="F274" s="200" t="str">
        <f>IF($B274=FALSE,"",Pressure_4_R4!U23)</f>
        <v/>
      </c>
      <c r="G274" s="201" t="str">
        <f>IF($B274=FALSE,"",Pressure_4_R4!V23)</f>
        <v/>
      </c>
      <c r="H274" s="201" t="str">
        <f>IF($B274=FALSE,"",Pressure_4_R4!W23)</f>
        <v/>
      </c>
      <c r="I274" s="207" t="b">
        <f t="shared" si="154"/>
        <v>0</v>
      </c>
      <c r="J274" s="202" t="str">
        <f t="shared" si="155"/>
        <v/>
      </c>
      <c r="K274" s="203" t="str">
        <f t="shared" si="156"/>
        <v/>
      </c>
      <c r="L274" s="203" t="str">
        <f t="shared" si="157"/>
        <v/>
      </c>
      <c r="M274" s="193"/>
      <c r="N274" s="204" t="b">
        <f t="shared" si="158"/>
        <v>0</v>
      </c>
      <c r="O274" s="347" t="s">
        <v>360</v>
      </c>
      <c r="P274" s="351">
        <v>5</v>
      </c>
      <c r="Q274" s="348" t="str">
        <f t="shared" ca="1" si="165"/>
        <v/>
      </c>
      <c r="R274" s="204" t="str">
        <f t="shared" ca="1" si="165"/>
        <v/>
      </c>
      <c r="S274" s="204" t="str">
        <f t="shared" ca="1" si="165"/>
        <v/>
      </c>
      <c r="T274" s="352" t="str">
        <f t="shared" si="160"/>
        <v/>
      </c>
      <c r="U274" s="349" t="str">
        <f t="shared" si="168"/>
        <v/>
      </c>
      <c r="V274" s="349" t="str">
        <f t="shared" si="166"/>
        <v/>
      </c>
      <c r="W274" s="349" t="str">
        <f t="shared" si="167"/>
        <v/>
      </c>
      <c r="X274" s="353" t="str">
        <f t="shared" si="163"/>
        <v/>
      </c>
    </row>
    <row r="275" spans="2:24" s="190" customFormat="1" ht="15" customHeight="1">
      <c r="B275" s="198" t="b">
        <f>IF(Pressure_4_R4!U24="",FALSE,TRUE)</f>
        <v>0</v>
      </c>
      <c r="C275" s="199">
        <v>21</v>
      </c>
      <c r="D275" s="200" t="str">
        <f>IF($B275=FALSE,"",표준압력!G303)</f>
        <v/>
      </c>
      <c r="E275" s="200" t="str">
        <f>IF($B275=FALSE,"",표준압력!Q303)</f>
        <v/>
      </c>
      <c r="F275" s="200" t="str">
        <f>IF($B275=FALSE,"",Pressure_4_R4!U24)</f>
        <v/>
      </c>
      <c r="G275" s="201" t="str">
        <f>IF($B275=FALSE,"",Pressure_4_R4!V24)</f>
        <v/>
      </c>
      <c r="H275" s="201" t="str">
        <f>IF($B275=FALSE,"",Pressure_4_R4!W24)</f>
        <v/>
      </c>
      <c r="I275" s="207" t="b">
        <f t="shared" si="154"/>
        <v>0</v>
      </c>
      <c r="J275" s="202" t="str">
        <f t="shared" si="155"/>
        <v/>
      </c>
      <c r="K275" s="203" t="str">
        <f t="shared" si="156"/>
        <v/>
      </c>
      <c r="L275" s="203" t="str">
        <f t="shared" si="157"/>
        <v/>
      </c>
      <c r="M275" s="193"/>
      <c r="N275" s="204" t="b">
        <f t="shared" si="158"/>
        <v>0</v>
      </c>
      <c r="O275" s="347" t="s">
        <v>360</v>
      </c>
      <c r="P275" s="351">
        <v>6</v>
      </c>
      <c r="Q275" s="348" t="str">
        <f t="shared" ca="1" si="165"/>
        <v/>
      </c>
      <c r="R275" s="204" t="str">
        <f t="shared" ca="1" si="165"/>
        <v/>
      </c>
      <c r="S275" s="204" t="str">
        <f t="shared" ca="1" si="165"/>
        <v/>
      </c>
      <c r="T275" s="352" t="str">
        <f t="shared" si="160"/>
        <v/>
      </c>
      <c r="U275" s="349" t="str">
        <f t="shared" si="168"/>
        <v/>
      </c>
      <c r="V275" s="349" t="str">
        <f t="shared" si="166"/>
        <v/>
      </c>
      <c r="W275" s="349" t="str">
        <f t="shared" si="167"/>
        <v/>
      </c>
      <c r="X275" s="353" t="str">
        <f t="shared" si="163"/>
        <v/>
      </c>
    </row>
    <row r="276" spans="2:24" s="190" customFormat="1" ht="15" customHeight="1">
      <c r="B276" s="198" t="b">
        <f>IF(Pressure_4_R4!U25="",FALSE,TRUE)</f>
        <v>0</v>
      </c>
      <c r="C276" s="199">
        <v>22</v>
      </c>
      <c r="D276" s="200" t="str">
        <f>IF($B276=FALSE,"",표준압력!G304)</f>
        <v/>
      </c>
      <c r="E276" s="200" t="str">
        <f>IF($B276=FALSE,"",표준압력!Q304)</f>
        <v/>
      </c>
      <c r="F276" s="200" t="str">
        <f>IF($B276=FALSE,"",Pressure_4_R4!U25)</f>
        <v/>
      </c>
      <c r="G276" s="201" t="str">
        <f>IF($B276=FALSE,"",Pressure_4_R4!V25)</f>
        <v/>
      </c>
      <c r="H276" s="201" t="str">
        <f>IF($B276=FALSE,"",Pressure_4_R4!W25)</f>
        <v/>
      </c>
      <c r="I276" s="207" t="b">
        <f t="shared" si="154"/>
        <v>0</v>
      </c>
      <c r="J276" s="202" t="str">
        <f t="shared" si="155"/>
        <v/>
      </c>
      <c r="K276" s="203" t="str">
        <f t="shared" si="156"/>
        <v/>
      </c>
      <c r="L276" s="203" t="str">
        <f t="shared" si="157"/>
        <v/>
      </c>
      <c r="M276" s="193"/>
      <c r="N276" s="204" t="b">
        <f t="shared" si="158"/>
        <v>0</v>
      </c>
      <c r="O276" s="347" t="s">
        <v>360</v>
      </c>
      <c r="P276" s="351">
        <v>7</v>
      </c>
      <c r="Q276" s="348" t="str">
        <f t="shared" ca="1" si="165"/>
        <v/>
      </c>
      <c r="R276" s="204" t="str">
        <f t="shared" ca="1" si="165"/>
        <v/>
      </c>
      <c r="S276" s="204" t="str">
        <f t="shared" ca="1" si="165"/>
        <v/>
      </c>
      <c r="T276" s="352" t="str">
        <f t="shared" si="160"/>
        <v/>
      </c>
      <c r="U276" s="349" t="str">
        <f t="shared" si="168"/>
        <v/>
      </c>
      <c r="V276" s="349" t="str">
        <f t="shared" si="166"/>
        <v/>
      </c>
      <c r="W276" s="349" t="str">
        <f t="shared" si="167"/>
        <v/>
      </c>
      <c r="X276" s="353" t="str">
        <f t="shared" si="163"/>
        <v/>
      </c>
    </row>
    <row r="277" spans="2:24" s="190" customFormat="1" ht="15" customHeight="1">
      <c r="B277" s="198" t="b">
        <f>IF(Pressure_4_R4!U26="",FALSE,TRUE)</f>
        <v>0</v>
      </c>
      <c r="C277" s="199">
        <v>23</v>
      </c>
      <c r="D277" s="200" t="str">
        <f>IF($B277=FALSE,"",표준압력!G305)</f>
        <v/>
      </c>
      <c r="E277" s="200" t="str">
        <f>IF($B277=FALSE,"",표준압력!Q305)</f>
        <v/>
      </c>
      <c r="F277" s="200" t="str">
        <f>IF($B277=FALSE,"",Pressure_4_R4!U26)</f>
        <v/>
      </c>
      <c r="G277" s="201" t="str">
        <f>IF($B277=FALSE,"",Pressure_4_R4!V26)</f>
        <v/>
      </c>
      <c r="H277" s="201" t="str">
        <f>IF($B277=FALSE,"",Pressure_4_R4!W26)</f>
        <v/>
      </c>
      <c r="I277" s="207" t="b">
        <f t="shared" si="154"/>
        <v>0</v>
      </c>
      <c r="J277" s="202" t="str">
        <f t="shared" si="155"/>
        <v/>
      </c>
      <c r="K277" s="203" t="str">
        <f t="shared" si="156"/>
        <v/>
      </c>
      <c r="L277" s="203" t="str">
        <f t="shared" si="157"/>
        <v/>
      </c>
      <c r="M277" s="193"/>
      <c r="N277" s="204" t="b">
        <f t="shared" si="158"/>
        <v>0</v>
      </c>
      <c r="O277" s="347" t="s">
        <v>360</v>
      </c>
      <c r="P277" s="351">
        <v>8</v>
      </c>
      <c r="Q277" s="348" t="str">
        <f t="shared" ca="1" si="165"/>
        <v/>
      </c>
      <c r="R277" s="204" t="str">
        <f t="shared" ca="1" si="165"/>
        <v/>
      </c>
      <c r="S277" s="204" t="str">
        <f t="shared" ca="1" si="165"/>
        <v/>
      </c>
      <c r="T277" s="352" t="str">
        <f t="shared" si="160"/>
        <v/>
      </c>
      <c r="U277" s="349" t="str">
        <f t="shared" si="168"/>
        <v/>
      </c>
      <c r="V277" s="349" t="str">
        <f t="shared" si="166"/>
        <v/>
      </c>
      <c r="W277" s="349" t="str">
        <f t="shared" si="167"/>
        <v/>
      </c>
      <c r="X277" s="353" t="str">
        <f t="shared" si="163"/>
        <v/>
      </c>
    </row>
    <row r="278" spans="2:24" s="190" customFormat="1" ht="15" customHeight="1">
      <c r="B278" s="198" t="b">
        <f>IF(Pressure_4_R4!U27="",FALSE,TRUE)</f>
        <v>0</v>
      </c>
      <c r="C278" s="199">
        <v>24</v>
      </c>
      <c r="D278" s="200" t="str">
        <f>IF($B278=FALSE,"",표준압력!G306)</f>
        <v/>
      </c>
      <c r="E278" s="200" t="str">
        <f>IF($B278=FALSE,"",표준압력!Q306)</f>
        <v/>
      </c>
      <c r="F278" s="200" t="str">
        <f>IF($B278=FALSE,"",Pressure_4_R4!U27)</f>
        <v/>
      </c>
      <c r="G278" s="201" t="str">
        <f>IF($B278=FALSE,"",Pressure_4_R4!V27)</f>
        <v/>
      </c>
      <c r="H278" s="201" t="str">
        <f>IF($B278=FALSE,"",Pressure_4_R4!W27)</f>
        <v/>
      </c>
      <c r="I278" s="207" t="b">
        <f t="shared" si="154"/>
        <v>0</v>
      </c>
      <c r="J278" s="202" t="str">
        <f t="shared" si="155"/>
        <v/>
      </c>
      <c r="K278" s="203" t="str">
        <f t="shared" si="156"/>
        <v/>
      </c>
      <c r="L278" s="203" t="str">
        <f t="shared" si="157"/>
        <v/>
      </c>
      <c r="M278" s="193"/>
      <c r="N278" s="204" t="b">
        <f t="shared" si="158"/>
        <v>0</v>
      </c>
      <c r="O278" s="347" t="s">
        <v>360</v>
      </c>
      <c r="P278" s="351">
        <v>9</v>
      </c>
      <c r="Q278" s="348" t="str">
        <f t="shared" ca="1" si="165"/>
        <v/>
      </c>
      <c r="R278" s="204" t="str">
        <f t="shared" ca="1" si="165"/>
        <v/>
      </c>
      <c r="S278" s="204" t="str">
        <f t="shared" ca="1" si="165"/>
        <v/>
      </c>
      <c r="T278" s="352" t="str">
        <f t="shared" si="160"/>
        <v/>
      </c>
      <c r="U278" s="349" t="str">
        <f t="shared" si="168"/>
        <v/>
      </c>
      <c r="V278" s="349" t="str">
        <f t="shared" si="166"/>
        <v/>
      </c>
      <c r="W278" s="349" t="str">
        <f t="shared" si="167"/>
        <v/>
      </c>
      <c r="X278" s="353" t="str">
        <f t="shared" si="163"/>
        <v/>
      </c>
    </row>
    <row r="279" spans="2:24" s="190" customFormat="1" ht="15" customHeight="1">
      <c r="B279" s="198" t="b">
        <f>IF(Pressure_4_R4!U28="",FALSE,TRUE)</f>
        <v>0</v>
      </c>
      <c r="C279" s="199">
        <v>25</v>
      </c>
      <c r="D279" s="200" t="str">
        <f>IF($B279=FALSE,"",표준압력!G307)</f>
        <v/>
      </c>
      <c r="E279" s="200" t="str">
        <f>IF($B279=FALSE,"",표준압력!Q307)</f>
        <v/>
      </c>
      <c r="F279" s="200" t="str">
        <f>IF($B279=FALSE,"",Pressure_4_R4!U28)</f>
        <v/>
      </c>
      <c r="G279" s="201" t="str">
        <f>IF($B279=FALSE,"",Pressure_4_R4!V28)</f>
        <v/>
      </c>
      <c r="H279" s="201" t="str">
        <f>IF($B279=FALSE,"",Pressure_4_R4!W28)</f>
        <v/>
      </c>
      <c r="I279" s="207" t="b">
        <f t="shared" si="154"/>
        <v>0</v>
      </c>
      <c r="J279" s="202" t="str">
        <f t="shared" si="155"/>
        <v/>
      </c>
      <c r="K279" s="203" t="str">
        <f t="shared" si="156"/>
        <v/>
      </c>
      <c r="L279" s="203" t="str">
        <f t="shared" si="157"/>
        <v/>
      </c>
      <c r="M279" s="193"/>
      <c r="N279" s="204" t="b">
        <f t="shared" si="158"/>
        <v>0</v>
      </c>
      <c r="O279" s="347" t="s">
        <v>360</v>
      </c>
      <c r="P279" s="351">
        <v>10</v>
      </c>
      <c r="Q279" s="348" t="str">
        <f t="shared" ca="1" si="165"/>
        <v/>
      </c>
      <c r="R279" s="204" t="str">
        <f t="shared" ca="1" si="165"/>
        <v/>
      </c>
      <c r="S279" s="204" t="str">
        <f t="shared" ca="1" si="165"/>
        <v/>
      </c>
      <c r="T279" s="352" t="str">
        <f t="shared" si="160"/>
        <v/>
      </c>
      <c r="U279" s="349" t="str">
        <f t="shared" si="168"/>
        <v/>
      </c>
      <c r="V279" s="349" t="str">
        <f t="shared" si="166"/>
        <v/>
      </c>
      <c r="W279" s="349" t="str">
        <f t="shared" si="167"/>
        <v/>
      </c>
      <c r="X279" s="353" t="str">
        <f t="shared" si="163"/>
        <v/>
      </c>
    </row>
    <row r="280" spans="2:24" s="190" customFormat="1" ht="15" customHeight="1">
      <c r="B280" s="198" t="b">
        <f>IF(Pressure_4_R4!U29="",FALSE,TRUE)</f>
        <v>0</v>
      </c>
      <c r="C280" s="199">
        <v>26</v>
      </c>
      <c r="D280" s="200" t="str">
        <f>IF($B280=FALSE,"",표준압력!G308)</f>
        <v/>
      </c>
      <c r="E280" s="200" t="str">
        <f>IF($B280=FALSE,"",표준압력!Q308)</f>
        <v/>
      </c>
      <c r="F280" s="200" t="str">
        <f>IF($B280=FALSE,"",Pressure_4_R4!U29)</f>
        <v/>
      </c>
      <c r="G280" s="201" t="str">
        <f>IF($B280=FALSE,"",Pressure_4_R4!V29)</f>
        <v/>
      </c>
      <c r="H280" s="201" t="str">
        <f>IF($B280=FALSE,"",Pressure_4_R4!W29)</f>
        <v/>
      </c>
      <c r="I280" s="207" t="b">
        <f t="shared" si="154"/>
        <v>0</v>
      </c>
      <c r="J280" s="202" t="str">
        <f t="shared" si="155"/>
        <v/>
      </c>
      <c r="K280" s="203" t="str">
        <f t="shared" si="156"/>
        <v/>
      </c>
      <c r="L280" s="203" t="str">
        <f t="shared" si="157"/>
        <v/>
      </c>
      <c r="M280" s="193"/>
      <c r="N280" s="204" t="b">
        <f t="shared" si="158"/>
        <v>0</v>
      </c>
      <c r="O280" s="347" t="s">
        <v>360</v>
      </c>
      <c r="P280" s="351">
        <v>11</v>
      </c>
      <c r="Q280" s="348" t="str">
        <f t="shared" ca="1" si="165"/>
        <v/>
      </c>
      <c r="R280" s="204" t="str">
        <f t="shared" ca="1" si="165"/>
        <v/>
      </c>
      <c r="S280" s="204" t="str">
        <f t="shared" ca="1" si="165"/>
        <v/>
      </c>
      <c r="T280" s="352" t="str">
        <f t="shared" si="160"/>
        <v/>
      </c>
      <c r="U280" s="349" t="str">
        <f t="shared" si="168"/>
        <v/>
      </c>
      <c r="V280" s="349" t="str">
        <f t="shared" si="166"/>
        <v/>
      </c>
      <c r="W280" s="349" t="str">
        <f t="shared" si="167"/>
        <v/>
      </c>
      <c r="X280" s="353" t="str">
        <f t="shared" si="163"/>
        <v/>
      </c>
    </row>
    <row r="281" spans="2:24" s="190" customFormat="1" ht="15" customHeight="1">
      <c r="B281" s="198" t="b">
        <f>IF(Pressure_4_R4!U30="",FALSE,TRUE)</f>
        <v>0</v>
      </c>
      <c r="C281" s="199">
        <v>27</v>
      </c>
      <c r="D281" s="200" t="str">
        <f>IF($B281=FALSE,"",표준압력!G309)</f>
        <v/>
      </c>
      <c r="E281" s="200" t="str">
        <f>IF($B281=FALSE,"",표준압력!Q309)</f>
        <v/>
      </c>
      <c r="F281" s="200" t="str">
        <f>IF($B281=FALSE,"",Pressure_4_R4!U30)</f>
        <v/>
      </c>
      <c r="G281" s="201" t="str">
        <f>IF($B281=FALSE,"",Pressure_4_R4!V30)</f>
        <v/>
      </c>
      <c r="H281" s="201" t="str">
        <f>IF($B281=FALSE,"",Pressure_4_R4!W30)</f>
        <v/>
      </c>
      <c r="I281" s="207" t="b">
        <f t="shared" si="154"/>
        <v>0</v>
      </c>
      <c r="J281" s="202" t="str">
        <f t="shared" si="155"/>
        <v/>
      </c>
      <c r="K281" s="203" t="str">
        <f t="shared" si="156"/>
        <v/>
      </c>
      <c r="L281" s="203" t="str">
        <f t="shared" si="157"/>
        <v/>
      </c>
      <c r="M281" s="193"/>
      <c r="N281" s="204" t="b">
        <f t="shared" si="158"/>
        <v>0</v>
      </c>
      <c r="O281" s="347" t="s">
        <v>360</v>
      </c>
      <c r="P281" s="351">
        <v>12</v>
      </c>
      <c r="Q281" s="348" t="str">
        <f t="shared" ca="1" si="165"/>
        <v/>
      </c>
      <c r="R281" s="204" t="str">
        <f t="shared" ca="1" si="165"/>
        <v/>
      </c>
      <c r="S281" s="204" t="str">
        <f t="shared" ca="1" si="165"/>
        <v/>
      </c>
      <c r="T281" s="352" t="str">
        <f t="shared" si="160"/>
        <v/>
      </c>
      <c r="U281" s="349" t="str">
        <f t="shared" si="168"/>
        <v/>
      </c>
      <c r="V281" s="349" t="str">
        <f t="shared" si="166"/>
        <v/>
      </c>
      <c r="W281" s="349" t="str">
        <f t="shared" si="167"/>
        <v/>
      </c>
      <c r="X281" s="353" t="str">
        <f t="shared" si="163"/>
        <v/>
      </c>
    </row>
    <row r="282" spans="2:24" s="190" customFormat="1" ht="15" customHeight="1">
      <c r="B282" s="198" t="b">
        <f>IF(Pressure_4_R4!U31="",FALSE,TRUE)</f>
        <v>0</v>
      </c>
      <c r="C282" s="199">
        <v>28</v>
      </c>
      <c r="D282" s="200" t="str">
        <f>IF($B282=FALSE,"",표준압력!G310)</f>
        <v/>
      </c>
      <c r="E282" s="200" t="str">
        <f>IF($B282=FALSE,"",표준압력!Q310)</f>
        <v/>
      </c>
      <c r="F282" s="200" t="str">
        <f>IF($B282=FALSE,"",Pressure_4_R4!U31)</f>
        <v/>
      </c>
      <c r="G282" s="201" t="str">
        <f>IF($B282=FALSE,"",Pressure_4_R4!V31)</f>
        <v/>
      </c>
      <c r="H282" s="201" t="str">
        <f>IF($B282=FALSE,"",Pressure_4_R4!W31)</f>
        <v/>
      </c>
      <c r="I282" s="207" t="b">
        <f t="shared" si="154"/>
        <v>0</v>
      </c>
      <c r="J282" s="202" t="str">
        <f t="shared" si="155"/>
        <v/>
      </c>
      <c r="K282" s="203" t="str">
        <f t="shared" si="156"/>
        <v/>
      </c>
      <c r="L282" s="203" t="str">
        <f t="shared" si="157"/>
        <v/>
      </c>
      <c r="M282" s="193"/>
      <c r="N282" s="204" t="b">
        <f t="shared" si="158"/>
        <v>0</v>
      </c>
      <c r="O282" s="347" t="s">
        <v>360</v>
      </c>
      <c r="P282" s="351">
        <v>13</v>
      </c>
      <c r="Q282" s="348" t="str">
        <f t="shared" ca="1" si="165"/>
        <v/>
      </c>
      <c r="R282" s="204" t="str">
        <f t="shared" ca="1" si="165"/>
        <v/>
      </c>
      <c r="S282" s="204" t="str">
        <f t="shared" ca="1" si="165"/>
        <v/>
      </c>
      <c r="T282" s="352" t="str">
        <f t="shared" si="160"/>
        <v/>
      </c>
      <c r="U282" s="349" t="str">
        <f t="shared" si="168"/>
        <v/>
      </c>
      <c r="V282" s="349" t="str">
        <f t="shared" si="166"/>
        <v/>
      </c>
      <c r="W282" s="349" t="str">
        <f t="shared" si="167"/>
        <v/>
      </c>
      <c r="X282" s="353" t="str">
        <f t="shared" si="163"/>
        <v/>
      </c>
    </row>
    <row r="283" spans="2:24" s="190" customFormat="1" ht="15" customHeight="1">
      <c r="B283" s="198" t="b">
        <f>IF(Pressure_4_R4!U32="",FALSE,TRUE)</f>
        <v>0</v>
      </c>
      <c r="C283" s="199">
        <v>29</v>
      </c>
      <c r="D283" s="200" t="str">
        <f>IF($B283=FALSE,"",표준압력!G311)</f>
        <v/>
      </c>
      <c r="E283" s="200" t="str">
        <f>IF($B283=FALSE,"",표준압력!Q311)</f>
        <v/>
      </c>
      <c r="F283" s="200" t="str">
        <f>IF($B283=FALSE,"",Pressure_4_R4!U32)</f>
        <v/>
      </c>
      <c r="G283" s="201" t="str">
        <f>IF($B283=FALSE,"",Pressure_4_R4!V32)</f>
        <v/>
      </c>
      <c r="H283" s="201" t="str">
        <f>IF($B283=FALSE,"",Pressure_4_R4!W32)</f>
        <v/>
      </c>
      <c r="I283" s="207" t="b">
        <f t="shared" si="154"/>
        <v>0</v>
      </c>
      <c r="J283" s="202" t="str">
        <f t="shared" si="155"/>
        <v/>
      </c>
      <c r="K283" s="203" t="str">
        <f t="shared" si="156"/>
        <v/>
      </c>
      <c r="L283" s="203" t="str">
        <f t="shared" si="157"/>
        <v/>
      </c>
      <c r="M283" s="193"/>
      <c r="N283" s="204" t="b">
        <f t="shared" si="158"/>
        <v>0</v>
      </c>
      <c r="O283" s="347" t="s">
        <v>360</v>
      </c>
      <c r="P283" s="351">
        <v>14</v>
      </c>
      <c r="Q283" s="348" t="str">
        <f t="shared" ca="1" si="165"/>
        <v/>
      </c>
      <c r="R283" s="204" t="str">
        <f t="shared" ca="1" si="165"/>
        <v/>
      </c>
      <c r="S283" s="204" t="str">
        <f t="shared" ca="1" si="165"/>
        <v/>
      </c>
      <c r="T283" s="352" t="str">
        <f t="shared" si="160"/>
        <v/>
      </c>
      <c r="U283" s="349" t="str">
        <f t="shared" si="168"/>
        <v/>
      </c>
      <c r="V283" s="349" t="str">
        <f t="shared" si="166"/>
        <v/>
      </c>
      <c r="W283" s="349" t="str">
        <f t="shared" si="167"/>
        <v/>
      </c>
      <c r="X283" s="353" t="str">
        <f t="shared" si="163"/>
        <v/>
      </c>
    </row>
    <row r="284" spans="2:24" s="190" customFormat="1" ht="15" customHeight="1">
      <c r="B284" s="198" t="b">
        <f>IF(Pressure_4_R4!U33="",FALSE,TRUE)</f>
        <v>0</v>
      </c>
      <c r="C284" s="199">
        <v>30</v>
      </c>
      <c r="D284" s="200" t="str">
        <f>IF($B284=FALSE,"",표준압력!G312)</f>
        <v/>
      </c>
      <c r="E284" s="200" t="str">
        <f>IF($B284=FALSE,"",표준압력!Q312)</f>
        <v/>
      </c>
      <c r="F284" s="200" t="str">
        <f>IF($B284=FALSE,"",Pressure_4_R4!U33)</f>
        <v/>
      </c>
      <c r="G284" s="201" t="str">
        <f>IF($B284=FALSE,"",Pressure_4_R4!V33)</f>
        <v/>
      </c>
      <c r="H284" s="201" t="str">
        <f>IF($B284=FALSE,"",Pressure_4_R4!W33)</f>
        <v/>
      </c>
      <c r="I284" s="207" t="b">
        <f t="shared" si="154"/>
        <v>0</v>
      </c>
      <c r="J284" s="202" t="str">
        <f t="shared" si="155"/>
        <v/>
      </c>
      <c r="K284" s="203" t="str">
        <f t="shared" si="156"/>
        <v/>
      </c>
      <c r="L284" s="203" t="str">
        <f t="shared" si="157"/>
        <v/>
      </c>
      <c r="M284" s="193"/>
      <c r="N284" s="204" t="b">
        <f t="shared" si="158"/>
        <v>0</v>
      </c>
      <c r="O284" s="347" t="s">
        <v>360</v>
      </c>
      <c r="P284" s="351">
        <v>15</v>
      </c>
      <c r="Q284" s="348" t="str">
        <f t="shared" ca="1" si="165"/>
        <v/>
      </c>
      <c r="R284" s="204" t="str">
        <f t="shared" ca="1" si="165"/>
        <v/>
      </c>
      <c r="S284" s="204" t="str">
        <f t="shared" ca="1" si="165"/>
        <v/>
      </c>
      <c r="T284" s="352" t="str">
        <f t="shared" si="160"/>
        <v/>
      </c>
      <c r="U284" s="349" t="str">
        <f t="shared" si="168"/>
        <v/>
      </c>
      <c r="V284" s="349" t="str">
        <f t="shared" si="166"/>
        <v/>
      </c>
      <c r="W284" s="349" t="str">
        <f t="shared" si="167"/>
        <v/>
      </c>
      <c r="X284" s="353" t="str">
        <f t="shared" si="163"/>
        <v/>
      </c>
    </row>
    <row r="285" spans="2:24" ht="15" customHeight="1">
      <c r="B285" s="189"/>
      <c r="C285" s="189"/>
      <c r="D285" s="189"/>
      <c r="E285" s="190"/>
      <c r="F285" s="190"/>
      <c r="G285" s="190"/>
      <c r="H285" s="190"/>
      <c r="I285" s="190"/>
      <c r="J285" s="190"/>
      <c r="K285" s="190"/>
      <c r="L285" s="190"/>
      <c r="M285" s="190"/>
      <c r="N285" s="190"/>
      <c r="O285" s="190"/>
      <c r="P285" s="190"/>
      <c r="Q285" s="190"/>
      <c r="R285" s="190"/>
      <c r="S285" s="190"/>
      <c r="T285" s="190"/>
    </row>
    <row r="286" spans="2:24" ht="15" customHeight="1">
      <c r="B286" s="195" t="s">
        <v>493</v>
      </c>
      <c r="C286" s="189"/>
      <c r="D286" s="189"/>
      <c r="E286" s="196"/>
      <c r="F286" s="196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U286" s="206"/>
    </row>
    <row r="287" spans="2:24" ht="15" customHeight="1">
      <c r="B287" s="705" t="s">
        <v>529</v>
      </c>
      <c r="C287" s="707" t="s">
        <v>530</v>
      </c>
      <c r="D287" s="707" t="s">
        <v>357</v>
      </c>
      <c r="E287" s="702" t="s">
        <v>531</v>
      </c>
      <c r="F287" s="702" t="s">
        <v>792</v>
      </c>
      <c r="G287" s="702" t="s">
        <v>48</v>
      </c>
      <c r="H287" s="683" t="s">
        <v>562</v>
      </c>
      <c r="I287" s="683"/>
      <c r="J287" s="683"/>
      <c r="K287" s="683"/>
      <c r="L287" s="702" t="s">
        <v>532</v>
      </c>
      <c r="M287" s="681" t="s">
        <v>564</v>
      </c>
      <c r="N287" s="689"/>
      <c r="O287" s="689"/>
      <c r="P287" s="689"/>
      <c r="Q287" s="682"/>
      <c r="R287" s="702" t="s">
        <v>533</v>
      </c>
      <c r="S287" s="719" t="s">
        <v>534</v>
      </c>
      <c r="T287" s="720"/>
      <c r="U287" s="720"/>
      <c r="V287" s="720"/>
      <c r="W287" s="721"/>
      <c r="X287" s="702" t="s">
        <v>535</v>
      </c>
    </row>
    <row r="288" spans="2:24" ht="15" customHeight="1">
      <c r="B288" s="706"/>
      <c r="C288" s="708"/>
      <c r="D288" s="708"/>
      <c r="E288" s="703"/>
      <c r="F288" s="703"/>
      <c r="G288" s="703"/>
      <c r="H288" s="313" t="s">
        <v>498</v>
      </c>
      <c r="I288" s="313" t="s">
        <v>499</v>
      </c>
      <c r="J288" s="313" t="s">
        <v>451</v>
      </c>
      <c r="K288" s="313" t="s">
        <v>452</v>
      </c>
      <c r="L288" s="703"/>
      <c r="M288" s="702" t="s">
        <v>427</v>
      </c>
      <c r="N288" s="702" t="s">
        <v>502</v>
      </c>
      <c r="O288" s="702" t="s">
        <v>452</v>
      </c>
      <c r="P288" s="702" t="s">
        <v>536</v>
      </c>
      <c r="Q288" s="702" t="s">
        <v>456</v>
      </c>
      <c r="R288" s="703"/>
      <c r="S288" s="705" t="s">
        <v>392</v>
      </c>
      <c r="T288" s="705" t="s">
        <v>393</v>
      </c>
      <c r="U288" s="705" t="s">
        <v>505</v>
      </c>
      <c r="V288" s="705" t="s">
        <v>566</v>
      </c>
      <c r="W288" s="705" t="s">
        <v>537</v>
      </c>
      <c r="X288" s="706"/>
    </row>
    <row r="289" spans="2:24" ht="15" customHeight="1">
      <c r="B289" s="706"/>
      <c r="C289" s="709"/>
      <c r="D289" s="709"/>
      <c r="E289" s="704"/>
      <c r="F289" s="704"/>
      <c r="G289" s="704"/>
      <c r="H289" s="313" t="s">
        <v>507</v>
      </c>
      <c r="I289" s="313" t="s">
        <v>538</v>
      </c>
      <c r="J289" s="313" t="s">
        <v>462</v>
      </c>
      <c r="K289" s="313" t="s">
        <v>463</v>
      </c>
      <c r="L289" s="704"/>
      <c r="M289" s="704"/>
      <c r="N289" s="704"/>
      <c r="O289" s="704"/>
      <c r="P289" s="704"/>
      <c r="Q289" s="704"/>
      <c r="R289" s="704"/>
      <c r="S289" s="713"/>
      <c r="T289" s="713"/>
      <c r="U289" s="713"/>
      <c r="V289" s="713"/>
      <c r="W289" s="713"/>
      <c r="X289" s="706"/>
    </row>
    <row r="290" spans="2:24" ht="15" customHeight="1">
      <c r="B290" s="706"/>
      <c r="C290" s="317">
        <f ca="1">D254</f>
        <v>0</v>
      </c>
      <c r="D290" s="317">
        <f ca="1">E254</f>
        <v>0</v>
      </c>
      <c r="E290" s="315">
        <f t="shared" ref="E290:S290" ca="1" si="169">D290</f>
        <v>0</v>
      </c>
      <c r="F290" s="386">
        <f ca="1">E290</f>
        <v>0</v>
      </c>
      <c r="G290" s="386">
        <f ca="1">F290</f>
        <v>0</v>
      </c>
      <c r="H290" s="315">
        <f t="shared" ca="1" si="169"/>
        <v>0</v>
      </c>
      <c r="I290" s="315">
        <f t="shared" ca="1" si="169"/>
        <v>0</v>
      </c>
      <c r="J290" s="315">
        <f t="shared" ca="1" si="169"/>
        <v>0</v>
      </c>
      <c r="K290" s="315">
        <f t="shared" ca="1" si="169"/>
        <v>0</v>
      </c>
      <c r="L290" s="315">
        <f t="shared" ca="1" si="169"/>
        <v>0</v>
      </c>
      <c r="M290" s="315">
        <f t="shared" ca="1" si="169"/>
        <v>0</v>
      </c>
      <c r="N290" s="315">
        <f t="shared" ca="1" si="169"/>
        <v>0</v>
      </c>
      <c r="O290" s="315">
        <f t="shared" ca="1" si="169"/>
        <v>0</v>
      </c>
      <c r="P290" s="315">
        <f t="shared" ca="1" si="169"/>
        <v>0</v>
      </c>
      <c r="Q290" s="315">
        <f t="shared" ca="1" si="169"/>
        <v>0</v>
      </c>
      <c r="R290" s="315">
        <f t="shared" ca="1" si="169"/>
        <v>0</v>
      </c>
      <c r="S290" s="315">
        <f t="shared" ca="1" si="169"/>
        <v>0</v>
      </c>
      <c r="T290" s="315">
        <f ca="1">W290</f>
        <v>0</v>
      </c>
      <c r="U290" s="315">
        <f ca="1">T290</f>
        <v>0</v>
      </c>
      <c r="V290" s="315"/>
      <c r="W290" s="315">
        <f ca="1">S290</f>
        <v>0</v>
      </c>
      <c r="X290" s="713"/>
    </row>
    <row r="291" spans="2:24" ht="15" customHeight="1">
      <c r="B291" s="207">
        <f t="shared" ref="B291:B305" si="170">C255</f>
        <v>1</v>
      </c>
      <c r="C291" s="207" t="str">
        <f t="shared" ref="C291:D305" si="171">IF($N255=FALSE,"",D255)</f>
        <v/>
      </c>
      <c r="D291" s="204" t="str">
        <f t="shared" si="171"/>
        <v/>
      </c>
      <c r="E291" s="204" t="str">
        <f>IF($N255=FALSE,"",표준압력!Z283)</f>
        <v/>
      </c>
      <c r="F291" s="204" t="str">
        <f>IF($N255=FALSE,"",표준압력!U316)</f>
        <v/>
      </c>
      <c r="G291" s="204" t="str">
        <f>IF($N255=FALSE,"",Pressure_4_R4!L4*L$249)</f>
        <v/>
      </c>
      <c r="H291" s="345" t="str">
        <f t="shared" ref="H291:H305" si="172">IF($N255=FALSE,"",ROUND(AVERAGE(T255,T270),M$310))</f>
        <v/>
      </c>
      <c r="I291" s="204" t="str">
        <f t="shared" ref="I291:I305" si="173">IF($N255=FALSE,"",ROUND(D291,M$310)-H291)</f>
        <v/>
      </c>
      <c r="J291" s="345" t="str">
        <f t="shared" ref="J291:J305" si="174">IF($N255=FALSE,"",((Q270-Q255)+(R270-R255)+(S270-S255))/3)</f>
        <v/>
      </c>
      <c r="K291" s="345" t="str">
        <f t="shared" ref="K291:K305" si="175">IF($N255=FALSE,"",MAX(X255,X270))</f>
        <v/>
      </c>
      <c r="L291" s="204" t="str">
        <f>IF($N255=FALSE,"",SQRT(SUMSQ(E291/2,F291)))</f>
        <v/>
      </c>
      <c r="M291" s="204" t="str">
        <f t="shared" ref="M291:M305" si="176">IF($N255=FALSE,"",G291/2/SQRT(3))</f>
        <v/>
      </c>
      <c r="N291" s="345" t="str">
        <f t="shared" ref="N291:N305" si="177">IF($N255=FALSE,"",MAX(ABS(Q$270-Q$255),ABS(R$270-R$255),ABS(S$270-S$255))/2/SQRT(3))</f>
        <v/>
      </c>
      <c r="O291" s="203" t="str">
        <f t="shared" ref="O291:O305" si="178">IF($N255=FALSE,"",IF(K291=0,MAX(K$291:K$305),K291)/2/SQRT(3))</f>
        <v/>
      </c>
      <c r="P291" s="204" t="str">
        <f t="shared" ref="P291:P305" si="179">IF($N255=FALSE,"",J291/2/SQRT(3))</f>
        <v/>
      </c>
      <c r="Q291" s="204" t="str">
        <f t="shared" ref="Q291:Q305" si="180">IF($N255=FALSE,"",SQRT(SUMSQ(M291:P291)))</f>
        <v/>
      </c>
      <c r="R291" s="204" t="str">
        <f t="shared" ref="R291:R305" si="181">IF($N255=FALSE,"",SQRT(SUMSQ(L291,Q291)))</f>
        <v/>
      </c>
      <c r="S291" s="204" t="str">
        <f t="shared" ref="S291:S305" si="182">IF($N255=FALSE,"",R291*2)</f>
        <v/>
      </c>
      <c r="T291" s="192" t="str">
        <f>IF($N255=FALSE,"",Pressure_4_R4!G4*C291)</f>
        <v/>
      </c>
      <c r="U291" s="192" t="str">
        <f t="shared" ref="U291:U305" si="183">IF($N255=FALSE,"",MAX(S291:T291))</f>
        <v/>
      </c>
      <c r="V291" s="192" t="str">
        <f t="shared" ref="V291:V305" si="184">IF($N255=FALSE,"",IF(((U291-ROUND(U291,M$310))/U291*100)&gt;=5,TRUE,FALSE))</f>
        <v/>
      </c>
      <c r="W291" s="192" t="str">
        <f t="shared" ref="W291:W305" si="185">IF($N255=FALSE,"",IF(ROUND(U291,M$310)=0,ROUNDUP(U291,M$310),IF(V291=TRUE,ROUNDUP(U291,M$310),ROUND(U291,M$310))))</f>
        <v/>
      </c>
      <c r="X291" s="215" t="str">
        <f t="shared" ref="X291:X305" si="186">IF($N255=FALSE,"",IF(S291=U291,0,1))</f>
        <v/>
      </c>
    </row>
    <row r="292" spans="2:24" ht="15" customHeight="1">
      <c r="B292" s="207">
        <f t="shared" si="170"/>
        <v>2</v>
      </c>
      <c r="C292" s="207" t="str">
        <f t="shared" si="171"/>
        <v/>
      </c>
      <c r="D292" s="204" t="str">
        <f t="shared" si="171"/>
        <v/>
      </c>
      <c r="E292" s="204" t="str">
        <f>IF($N256=FALSE,"",표준압력!Z284)</f>
        <v/>
      </c>
      <c r="F292" s="204" t="str">
        <f>IF($N256=FALSE,"",표준압력!U317)</f>
        <v/>
      </c>
      <c r="G292" s="204" t="str">
        <f>IF($N256=FALSE,"",Pressure_4_R4!L5*L$249)</f>
        <v/>
      </c>
      <c r="H292" s="345" t="str">
        <f t="shared" si="172"/>
        <v/>
      </c>
      <c r="I292" s="204" t="str">
        <f t="shared" si="173"/>
        <v/>
      </c>
      <c r="J292" s="345" t="str">
        <f t="shared" si="174"/>
        <v/>
      </c>
      <c r="K292" s="345" t="str">
        <f t="shared" si="175"/>
        <v/>
      </c>
      <c r="L292" s="204" t="str">
        <f t="shared" ref="L292:L305" si="187">IF($N256=FALSE,"",SQRT(SUMSQ(E292/2,F292)))</f>
        <v/>
      </c>
      <c r="M292" s="204" t="str">
        <f t="shared" si="176"/>
        <v/>
      </c>
      <c r="N292" s="345" t="str">
        <f t="shared" si="177"/>
        <v/>
      </c>
      <c r="O292" s="203" t="str">
        <f t="shared" si="178"/>
        <v/>
      </c>
      <c r="P292" s="204" t="str">
        <f t="shared" si="179"/>
        <v/>
      </c>
      <c r="Q292" s="204" t="str">
        <f t="shared" si="180"/>
        <v/>
      </c>
      <c r="R292" s="204" t="str">
        <f t="shared" si="181"/>
        <v/>
      </c>
      <c r="S292" s="204" t="str">
        <f t="shared" si="182"/>
        <v/>
      </c>
      <c r="T292" s="192" t="str">
        <f>IF($N256=FALSE,"",Pressure_4_R4!G5*C292)</f>
        <v/>
      </c>
      <c r="U292" s="192" t="str">
        <f t="shared" si="183"/>
        <v/>
      </c>
      <c r="V292" s="192" t="str">
        <f t="shared" si="184"/>
        <v/>
      </c>
      <c r="W292" s="192" t="str">
        <f t="shared" si="185"/>
        <v/>
      </c>
      <c r="X292" s="215" t="str">
        <f t="shared" si="186"/>
        <v/>
      </c>
    </row>
    <row r="293" spans="2:24" ht="15" customHeight="1">
      <c r="B293" s="207">
        <f t="shared" si="170"/>
        <v>3</v>
      </c>
      <c r="C293" s="207" t="str">
        <f t="shared" si="171"/>
        <v/>
      </c>
      <c r="D293" s="204" t="str">
        <f t="shared" si="171"/>
        <v/>
      </c>
      <c r="E293" s="204" t="str">
        <f>IF($N257=FALSE,"",표준압력!Z285)</f>
        <v/>
      </c>
      <c r="F293" s="204" t="str">
        <f>IF($N257=FALSE,"",표준압력!U318)</f>
        <v/>
      </c>
      <c r="G293" s="204" t="str">
        <f>IF($N257=FALSE,"",Pressure_4_R4!L6*L$249)</f>
        <v/>
      </c>
      <c r="H293" s="345" t="str">
        <f t="shared" si="172"/>
        <v/>
      </c>
      <c r="I293" s="204" t="str">
        <f t="shared" si="173"/>
        <v/>
      </c>
      <c r="J293" s="345" t="str">
        <f t="shared" si="174"/>
        <v/>
      </c>
      <c r="K293" s="345" t="str">
        <f t="shared" si="175"/>
        <v/>
      </c>
      <c r="L293" s="204" t="str">
        <f t="shared" si="187"/>
        <v/>
      </c>
      <c r="M293" s="204" t="str">
        <f t="shared" si="176"/>
        <v/>
      </c>
      <c r="N293" s="345" t="str">
        <f t="shared" si="177"/>
        <v/>
      </c>
      <c r="O293" s="203" t="str">
        <f t="shared" si="178"/>
        <v/>
      </c>
      <c r="P293" s="204" t="str">
        <f t="shared" si="179"/>
        <v/>
      </c>
      <c r="Q293" s="204" t="str">
        <f t="shared" si="180"/>
        <v/>
      </c>
      <c r="R293" s="204" t="str">
        <f t="shared" si="181"/>
        <v/>
      </c>
      <c r="S293" s="204" t="str">
        <f t="shared" si="182"/>
        <v/>
      </c>
      <c r="T293" s="192" t="str">
        <f>IF($N257=FALSE,"",Pressure_4_R4!G6*C293)</f>
        <v/>
      </c>
      <c r="U293" s="192" t="str">
        <f t="shared" si="183"/>
        <v/>
      </c>
      <c r="V293" s="192" t="str">
        <f t="shared" si="184"/>
        <v/>
      </c>
      <c r="W293" s="192" t="str">
        <f t="shared" si="185"/>
        <v/>
      </c>
      <c r="X293" s="215" t="str">
        <f t="shared" si="186"/>
        <v/>
      </c>
    </row>
    <row r="294" spans="2:24" ht="15" customHeight="1">
      <c r="B294" s="207">
        <f t="shared" si="170"/>
        <v>4</v>
      </c>
      <c r="C294" s="207" t="str">
        <f t="shared" si="171"/>
        <v/>
      </c>
      <c r="D294" s="204" t="str">
        <f t="shared" si="171"/>
        <v/>
      </c>
      <c r="E294" s="204" t="str">
        <f>IF($N258=FALSE,"",표준압력!Z286)</f>
        <v/>
      </c>
      <c r="F294" s="204" t="str">
        <f>IF($N258=FALSE,"",표준압력!U319)</f>
        <v/>
      </c>
      <c r="G294" s="204" t="str">
        <f>IF($N258=FALSE,"",Pressure_4_R4!L7*L$249)</f>
        <v/>
      </c>
      <c r="H294" s="345" t="str">
        <f t="shared" si="172"/>
        <v/>
      </c>
      <c r="I294" s="204" t="str">
        <f t="shared" si="173"/>
        <v/>
      </c>
      <c r="J294" s="345" t="str">
        <f t="shared" si="174"/>
        <v/>
      </c>
      <c r="K294" s="345" t="str">
        <f t="shared" si="175"/>
        <v/>
      </c>
      <c r="L294" s="204" t="str">
        <f t="shared" si="187"/>
        <v/>
      </c>
      <c r="M294" s="204" t="str">
        <f t="shared" si="176"/>
        <v/>
      </c>
      <c r="N294" s="345" t="str">
        <f t="shared" si="177"/>
        <v/>
      </c>
      <c r="O294" s="203" t="str">
        <f t="shared" si="178"/>
        <v/>
      </c>
      <c r="P294" s="204" t="str">
        <f t="shared" si="179"/>
        <v/>
      </c>
      <c r="Q294" s="204" t="str">
        <f t="shared" si="180"/>
        <v/>
      </c>
      <c r="R294" s="204" t="str">
        <f t="shared" si="181"/>
        <v/>
      </c>
      <c r="S294" s="204" t="str">
        <f t="shared" si="182"/>
        <v/>
      </c>
      <c r="T294" s="192" t="str">
        <f>IF($N258=FALSE,"",Pressure_4_R4!G7*C294)</f>
        <v/>
      </c>
      <c r="U294" s="192" t="str">
        <f t="shared" si="183"/>
        <v/>
      </c>
      <c r="V294" s="192" t="str">
        <f t="shared" si="184"/>
        <v/>
      </c>
      <c r="W294" s="192" t="str">
        <f t="shared" si="185"/>
        <v/>
      </c>
      <c r="X294" s="215" t="str">
        <f t="shared" si="186"/>
        <v/>
      </c>
    </row>
    <row r="295" spans="2:24" ht="15" customHeight="1">
      <c r="B295" s="207">
        <f t="shared" si="170"/>
        <v>5</v>
      </c>
      <c r="C295" s="207" t="str">
        <f t="shared" si="171"/>
        <v/>
      </c>
      <c r="D295" s="204" t="str">
        <f t="shared" si="171"/>
        <v/>
      </c>
      <c r="E295" s="204" t="str">
        <f>IF($N259=FALSE,"",표준압력!Z287)</f>
        <v/>
      </c>
      <c r="F295" s="204" t="str">
        <f>IF($N259=FALSE,"",표준압력!U320)</f>
        <v/>
      </c>
      <c r="G295" s="204" t="str">
        <f>IF($N259=FALSE,"",Pressure_4_R4!L8*L$249)</f>
        <v/>
      </c>
      <c r="H295" s="345" t="str">
        <f t="shared" si="172"/>
        <v/>
      </c>
      <c r="I295" s="204" t="str">
        <f t="shared" si="173"/>
        <v/>
      </c>
      <c r="J295" s="345" t="str">
        <f t="shared" si="174"/>
        <v/>
      </c>
      <c r="K295" s="345" t="str">
        <f t="shared" si="175"/>
        <v/>
      </c>
      <c r="L295" s="204" t="str">
        <f t="shared" si="187"/>
        <v/>
      </c>
      <c r="M295" s="204" t="str">
        <f t="shared" si="176"/>
        <v/>
      </c>
      <c r="N295" s="345" t="str">
        <f t="shared" si="177"/>
        <v/>
      </c>
      <c r="O295" s="203" t="str">
        <f t="shared" si="178"/>
        <v/>
      </c>
      <c r="P295" s="204" t="str">
        <f t="shared" si="179"/>
        <v/>
      </c>
      <c r="Q295" s="204" t="str">
        <f t="shared" si="180"/>
        <v/>
      </c>
      <c r="R295" s="204" t="str">
        <f t="shared" si="181"/>
        <v/>
      </c>
      <c r="S295" s="204" t="str">
        <f t="shared" si="182"/>
        <v/>
      </c>
      <c r="T295" s="192" t="str">
        <f>IF($N259=FALSE,"",Pressure_4_R4!G8*C295)</f>
        <v/>
      </c>
      <c r="U295" s="192" t="str">
        <f t="shared" si="183"/>
        <v/>
      </c>
      <c r="V295" s="192" t="str">
        <f t="shared" si="184"/>
        <v/>
      </c>
      <c r="W295" s="192" t="str">
        <f t="shared" si="185"/>
        <v/>
      </c>
      <c r="X295" s="215" t="str">
        <f t="shared" si="186"/>
        <v/>
      </c>
    </row>
    <row r="296" spans="2:24" ht="15" customHeight="1">
      <c r="B296" s="207">
        <f t="shared" si="170"/>
        <v>6</v>
      </c>
      <c r="C296" s="207" t="str">
        <f t="shared" si="171"/>
        <v/>
      </c>
      <c r="D296" s="204" t="str">
        <f t="shared" si="171"/>
        <v/>
      </c>
      <c r="E296" s="204" t="str">
        <f>IF($N260=FALSE,"",표준압력!Z288)</f>
        <v/>
      </c>
      <c r="F296" s="204" t="str">
        <f>IF($N260=FALSE,"",표준압력!U321)</f>
        <v/>
      </c>
      <c r="G296" s="204" t="str">
        <f>IF($N260=FALSE,"",Pressure_4_R4!L9*L$249)</f>
        <v/>
      </c>
      <c r="H296" s="345" t="str">
        <f t="shared" si="172"/>
        <v/>
      </c>
      <c r="I296" s="204" t="str">
        <f t="shared" si="173"/>
        <v/>
      </c>
      <c r="J296" s="345" t="str">
        <f t="shared" si="174"/>
        <v/>
      </c>
      <c r="K296" s="345" t="str">
        <f t="shared" si="175"/>
        <v/>
      </c>
      <c r="L296" s="204" t="str">
        <f t="shared" si="187"/>
        <v/>
      </c>
      <c r="M296" s="204" t="str">
        <f t="shared" si="176"/>
        <v/>
      </c>
      <c r="N296" s="345" t="str">
        <f t="shared" si="177"/>
        <v/>
      </c>
      <c r="O296" s="203" t="str">
        <f t="shared" si="178"/>
        <v/>
      </c>
      <c r="P296" s="204" t="str">
        <f t="shared" si="179"/>
        <v/>
      </c>
      <c r="Q296" s="204" t="str">
        <f t="shared" si="180"/>
        <v/>
      </c>
      <c r="R296" s="204" t="str">
        <f t="shared" si="181"/>
        <v/>
      </c>
      <c r="S296" s="204" t="str">
        <f t="shared" si="182"/>
        <v/>
      </c>
      <c r="T296" s="192" t="str">
        <f>IF($N260=FALSE,"",Pressure_4_R4!G9*C296)</f>
        <v/>
      </c>
      <c r="U296" s="192" t="str">
        <f t="shared" si="183"/>
        <v/>
      </c>
      <c r="V296" s="192" t="str">
        <f t="shared" si="184"/>
        <v/>
      </c>
      <c r="W296" s="192" t="str">
        <f t="shared" si="185"/>
        <v/>
      </c>
      <c r="X296" s="215" t="str">
        <f t="shared" si="186"/>
        <v/>
      </c>
    </row>
    <row r="297" spans="2:24" ht="15" customHeight="1">
      <c r="B297" s="207">
        <f t="shared" si="170"/>
        <v>7</v>
      </c>
      <c r="C297" s="207" t="str">
        <f t="shared" si="171"/>
        <v/>
      </c>
      <c r="D297" s="204" t="str">
        <f t="shared" si="171"/>
        <v/>
      </c>
      <c r="E297" s="204" t="str">
        <f>IF($N261=FALSE,"",표준압력!Z289)</f>
        <v/>
      </c>
      <c r="F297" s="204" t="str">
        <f>IF($N261=FALSE,"",표준압력!U322)</f>
        <v/>
      </c>
      <c r="G297" s="204" t="str">
        <f>IF($N261=FALSE,"",Pressure_4_R4!L10*L$249)</f>
        <v/>
      </c>
      <c r="H297" s="345" t="str">
        <f t="shared" si="172"/>
        <v/>
      </c>
      <c r="I297" s="204" t="str">
        <f t="shared" si="173"/>
        <v/>
      </c>
      <c r="J297" s="345" t="str">
        <f t="shared" si="174"/>
        <v/>
      </c>
      <c r="K297" s="345" t="str">
        <f t="shared" si="175"/>
        <v/>
      </c>
      <c r="L297" s="204" t="str">
        <f t="shared" si="187"/>
        <v/>
      </c>
      <c r="M297" s="204" t="str">
        <f t="shared" si="176"/>
        <v/>
      </c>
      <c r="N297" s="345" t="str">
        <f t="shared" si="177"/>
        <v/>
      </c>
      <c r="O297" s="203" t="str">
        <f t="shared" si="178"/>
        <v/>
      </c>
      <c r="P297" s="204" t="str">
        <f t="shared" si="179"/>
        <v/>
      </c>
      <c r="Q297" s="204" t="str">
        <f t="shared" si="180"/>
        <v/>
      </c>
      <c r="R297" s="204" t="str">
        <f t="shared" si="181"/>
        <v/>
      </c>
      <c r="S297" s="204" t="str">
        <f t="shared" si="182"/>
        <v/>
      </c>
      <c r="T297" s="192" t="str">
        <f>IF($N261=FALSE,"",Pressure_4_R4!G10*C297)</f>
        <v/>
      </c>
      <c r="U297" s="192" t="str">
        <f t="shared" si="183"/>
        <v/>
      </c>
      <c r="V297" s="192" t="str">
        <f t="shared" si="184"/>
        <v/>
      </c>
      <c r="W297" s="192" t="str">
        <f t="shared" si="185"/>
        <v/>
      </c>
      <c r="X297" s="215" t="str">
        <f t="shared" si="186"/>
        <v/>
      </c>
    </row>
    <row r="298" spans="2:24" ht="15" customHeight="1">
      <c r="B298" s="207">
        <f t="shared" si="170"/>
        <v>8</v>
      </c>
      <c r="C298" s="207" t="str">
        <f t="shared" si="171"/>
        <v/>
      </c>
      <c r="D298" s="204" t="str">
        <f t="shared" si="171"/>
        <v/>
      </c>
      <c r="E298" s="204" t="str">
        <f>IF($N262=FALSE,"",표준압력!Z290)</f>
        <v/>
      </c>
      <c r="F298" s="204" t="str">
        <f>IF($N262=FALSE,"",표준압력!U323)</f>
        <v/>
      </c>
      <c r="G298" s="204" t="str">
        <f>IF($N262=FALSE,"",Pressure_4_R4!L11*L$249)</f>
        <v/>
      </c>
      <c r="H298" s="345" t="str">
        <f t="shared" si="172"/>
        <v/>
      </c>
      <c r="I298" s="204" t="str">
        <f t="shared" si="173"/>
        <v/>
      </c>
      <c r="J298" s="345" t="str">
        <f t="shared" si="174"/>
        <v/>
      </c>
      <c r="K298" s="345" t="str">
        <f t="shared" si="175"/>
        <v/>
      </c>
      <c r="L298" s="204" t="str">
        <f t="shared" si="187"/>
        <v/>
      </c>
      <c r="M298" s="204" t="str">
        <f t="shared" si="176"/>
        <v/>
      </c>
      <c r="N298" s="345" t="str">
        <f t="shared" si="177"/>
        <v/>
      </c>
      <c r="O298" s="203" t="str">
        <f t="shared" si="178"/>
        <v/>
      </c>
      <c r="P298" s="204" t="str">
        <f t="shared" si="179"/>
        <v/>
      </c>
      <c r="Q298" s="204" t="str">
        <f t="shared" si="180"/>
        <v/>
      </c>
      <c r="R298" s="204" t="str">
        <f t="shared" si="181"/>
        <v/>
      </c>
      <c r="S298" s="204" t="str">
        <f t="shared" si="182"/>
        <v/>
      </c>
      <c r="T298" s="192" t="str">
        <f>IF($N262=FALSE,"",Pressure_4_R4!G11*C298)</f>
        <v/>
      </c>
      <c r="U298" s="192" t="str">
        <f t="shared" si="183"/>
        <v/>
      </c>
      <c r="V298" s="192" t="str">
        <f t="shared" si="184"/>
        <v/>
      </c>
      <c r="W298" s="192" t="str">
        <f t="shared" si="185"/>
        <v/>
      </c>
      <c r="X298" s="215" t="str">
        <f t="shared" si="186"/>
        <v/>
      </c>
    </row>
    <row r="299" spans="2:24" ht="15" customHeight="1">
      <c r="B299" s="207">
        <f t="shared" si="170"/>
        <v>9</v>
      </c>
      <c r="C299" s="207" t="str">
        <f t="shared" si="171"/>
        <v/>
      </c>
      <c r="D299" s="204" t="str">
        <f t="shared" si="171"/>
        <v/>
      </c>
      <c r="E299" s="204" t="str">
        <f>IF($N263=FALSE,"",표준압력!Z291)</f>
        <v/>
      </c>
      <c r="F299" s="204" t="str">
        <f>IF($N263=FALSE,"",표준압력!U324)</f>
        <v/>
      </c>
      <c r="G299" s="204" t="str">
        <f>IF($N263=FALSE,"",Pressure_4_R4!L12*L$249)</f>
        <v/>
      </c>
      <c r="H299" s="345" t="str">
        <f t="shared" si="172"/>
        <v/>
      </c>
      <c r="I299" s="204" t="str">
        <f t="shared" si="173"/>
        <v/>
      </c>
      <c r="J299" s="345" t="str">
        <f t="shared" si="174"/>
        <v/>
      </c>
      <c r="K299" s="345" t="str">
        <f t="shared" si="175"/>
        <v/>
      </c>
      <c r="L299" s="204" t="str">
        <f t="shared" si="187"/>
        <v/>
      </c>
      <c r="M299" s="204" t="str">
        <f t="shared" si="176"/>
        <v/>
      </c>
      <c r="N299" s="345" t="str">
        <f t="shared" si="177"/>
        <v/>
      </c>
      <c r="O299" s="203" t="str">
        <f t="shared" si="178"/>
        <v/>
      </c>
      <c r="P299" s="204" t="str">
        <f t="shared" si="179"/>
        <v/>
      </c>
      <c r="Q299" s="204" t="str">
        <f t="shared" si="180"/>
        <v/>
      </c>
      <c r="R299" s="204" t="str">
        <f t="shared" si="181"/>
        <v/>
      </c>
      <c r="S299" s="204" t="str">
        <f t="shared" si="182"/>
        <v/>
      </c>
      <c r="T299" s="192" t="str">
        <f>IF($N263=FALSE,"",Pressure_4_R4!G12*C299)</f>
        <v/>
      </c>
      <c r="U299" s="192" t="str">
        <f t="shared" si="183"/>
        <v/>
      </c>
      <c r="V299" s="192" t="str">
        <f t="shared" si="184"/>
        <v/>
      </c>
      <c r="W299" s="192" t="str">
        <f t="shared" si="185"/>
        <v/>
      </c>
      <c r="X299" s="215" t="str">
        <f t="shared" si="186"/>
        <v/>
      </c>
    </row>
    <row r="300" spans="2:24" ht="15" customHeight="1">
      <c r="B300" s="207">
        <f t="shared" si="170"/>
        <v>10</v>
      </c>
      <c r="C300" s="207" t="str">
        <f t="shared" si="171"/>
        <v/>
      </c>
      <c r="D300" s="204" t="str">
        <f t="shared" si="171"/>
        <v/>
      </c>
      <c r="E300" s="204" t="str">
        <f>IF($N264=FALSE,"",표준압력!Z292)</f>
        <v/>
      </c>
      <c r="F300" s="204" t="str">
        <f>IF($N264=FALSE,"",표준압력!U325)</f>
        <v/>
      </c>
      <c r="G300" s="204" t="str">
        <f>IF($N264=FALSE,"",Pressure_4_R4!L13*L$249)</f>
        <v/>
      </c>
      <c r="H300" s="345" t="str">
        <f t="shared" si="172"/>
        <v/>
      </c>
      <c r="I300" s="204" t="str">
        <f t="shared" si="173"/>
        <v/>
      </c>
      <c r="J300" s="345" t="str">
        <f t="shared" si="174"/>
        <v/>
      </c>
      <c r="K300" s="345" t="str">
        <f t="shared" si="175"/>
        <v/>
      </c>
      <c r="L300" s="204" t="str">
        <f t="shared" si="187"/>
        <v/>
      </c>
      <c r="M300" s="204" t="str">
        <f t="shared" si="176"/>
        <v/>
      </c>
      <c r="N300" s="345" t="str">
        <f t="shared" si="177"/>
        <v/>
      </c>
      <c r="O300" s="203" t="str">
        <f t="shared" si="178"/>
        <v/>
      </c>
      <c r="P300" s="204" t="str">
        <f t="shared" si="179"/>
        <v/>
      </c>
      <c r="Q300" s="204" t="str">
        <f t="shared" si="180"/>
        <v/>
      </c>
      <c r="R300" s="204" t="str">
        <f t="shared" si="181"/>
        <v/>
      </c>
      <c r="S300" s="204" t="str">
        <f t="shared" si="182"/>
        <v/>
      </c>
      <c r="T300" s="192" t="str">
        <f>IF($N264=FALSE,"",Pressure_4_R4!G13*C300)</f>
        <v/>
      </c>
      <c r="U300" s="192" t="str">
        <f t="shared" si="183"/>
        <v/>
      </c>
      <c r="V300" s="192" t="str">
        <f t="shared" si="184"/>
        <v/>
      </c>
      <c r="W300" s="192" t="str">
        <f t="shared" si="185"/>
        <v/>
      </c>
      <c r="X300" s="215" t="str">
        <f t="shared" si="186"/>
        <v/>
      </c>
    </row>
    <row r="301" spans="2:24" ht="15" customHeight="1">
      <c r="B301" s="207">
        <f t="shared" si="170"/>
        <v>11</v>
      </c>
      <c r="C301" s="207" t="str">
        <f t="shared" si="171"/>
        <v/>
      </c>
      <c r="D301" s="204" t="str">
        <f t="shared" si="171"/>
        <v/>
      </c>
      <c r="E301" s="204" t="str">
        <f>IF($N265=FALSE,"",표준압력!Z293)</f>
        <v/>
      </c>
      <c r="F301" s="204" t="str">
        <f>IF($N265=FALSE,"",표준압력!U326)</f>
        <v/>
      </c>
      <c r="G301" s="204" t="str">
        <f>IF($N265=FALSE,"",Pressure_4_R4!L14*L$249)</f>
        <v/>
      </c>
      <c r="H301" s="345" t="str">
        <f t="shared" si="172"/>
        <v/>
      </c>
      <c r="I301" s="204" t="str">
        <f t="shared" si="173"/>
        <v/>
      </c>
      <c r="J301" s="345" t="str">
        <f t="shared" si="174"/>
        <v/>
      </c>
      <c r="K301" s="345" t="str">
        <f t="shared" si="175"/>
        <v/>
      </c>
      <c r="L301" s="204" t="str">
        <f t="shared" si="187"/>
        <v/>
      </c>
      <c r="M301" s="204" t="str">
        <f t="shared" si="176"/>
        <v/>
      </c>
      <c r="N301" s="345" t="str">
        <f t="shared" si="177"/>
        <v/>
      </c>
      <c r="O301" s="203" t="str">
        <f t="shared" si="178"/>
        <v/>
      </c>
      <c r="P301" s="204" t="str">
        <f t="shared" si="179"/>
        <v/>
      </c>
      <c r="Q301" s="204" t="str">
        <f t="shared" si="180"/>
        <v/>
      </c>
      <c r="R301" s="204" t="str">
        <f t="shared" si="181"/>
        <v/>
      </c>
      <c r="S301" s="204" t="str">
        <f t="shared" si="182"/>
        <v/>
      </c>
      <c r="T301" s="192" t="str">
        <f>IF($N265=FALSE,"",Pressure_4_R4!G14*C301)</f>
        <v/>
      </c>
      <c r="U301" s="192" t="str">
        <f t="shared" si="183"/>
        <v/>
      </c>
      <c r="V301" s="192" t="str">
        <f t="shared" si="184"/>
        <v/>
      </c>
      <c r="W301" s="192" t="str">
        <f t="shared" si="185"/>
        <v/>
      </c>
      <c r="X301" s="215" t="str">
        <f t="shared" si="186"/>
        <v/>
      </c>
    </row>
    <row r="302" spans="2:24" ht="15" customHeight="1">
      <c r="B302" s="207">
        <f t="shared" si="170"/>
        <v>12</v>
      </c>
      <c r="C302" s="207" t="str">
        <f t="shared" si="171"/>
        <v/>
      </c>
      <c r="D302" s="204" t="str">
        <f t="shared" si="171"/>
        <v/>
      </c>
      <c r="E302" s="204" t="str">
        <f>IF($N266=FALSE,"",표준압력!Z294)</f>
        <v/>
      </c>
      <c r="F302" s="204" t="str">
        <f>IF($N266=FALSE,"",표준압력!U327)</f>
        <v/>
      </c>
      <c r="G302" s="204" t="str">
        <f>IF($N266=FALSE,"",Pressure_4_R4!L15*L$249)</f>
        <v/>
      </c>
      <c r="H302" s="345" t="str">
        <f t="shared" si="172"/>
        <v/>
      </c>
      <c r="I302" s="204" t="str">
        <f t="shared" si="173"/>
        <v/>
      </c>
      <c r="J302" s="345" t="str">
        <f t="shared" si="174"/>
        <v/>
      </c>
      <c r="K302" s="345" t="str">
        <f t="shared" si="175"/>
        <v/>
      </c>
      <c r="L302" s="204" t="str">
        <f t="shared" si="187"/>
        <v/>
      </c>
      <c r="M302" s="204" t="str">
        <f t="shared" si="176"/>
        <v/>
      </c>
      <c r="N302" s="345" t="str">
        <f t="shared" si="177"/>
        <v/>
      </c>
      <c r="O302" s="203" t="str">
        <f t="shared" si="178"/>
        <v/>
      </c>
      <c r="P302" s="204" t="str">
        <f t="shared" si="179"/>
        <v/>
      </c>
      <c r="Q302" s="204" t="str">
        <f t="shared" si="180"/>
        <v/>
      </c>
      <c r="R302" s="204" t="str">
        <f t="shared" si="181"/>
        <v/>
      </c>
      <c r="S302" s="204" t="str">
        <f t="shared" si="182"/>
        <v/>
      </c>
      <c r="T302" s="192" t="str">
        <f>IF($N266=FALSE,"",Pressure_4_R4!G15*C302)</f>
        <v/>
      </c>
      <c r="U302" s="192" t="str">
        <f t="shared" si="183"/>
        <v/>
      </c>
      <c r="V302" s="192" t="str">
        <f t="shared" si="184"/>
        <v/>
      </c>
      <c r="W302" s="192" t="str">
        <f t="shared" si="185"/>
        <v/>
      </c>
      <c r="X302" s="215" t="str">
        <f t="shared" si="186"/>
        <v/>
      </c>
    </row>
    <row r="303" spans="2:24" ht="15" customHeight="1">
      <c r="B303" s="207">
        <f t="shared" si="170"/>
        <v>13</v>
      </c>
      <c r="C303" s="207" t="str">
        <f t="shared" si="171"/>
        <v/>
      </c>
      <c r="D303" s="204" t="str">
        <f t="shared" si="171"/>
        <v/>
      </c>
      <c r="E303" s="204" t="str">
        <f>IF($N267=FALSE,"",표준압력!Z295)</f>
        <v/>
      </c>
      <c r="F303" s="204" t="str">
        <f>IF($N267=FALSE,"",표준압력!U328)</f>
        <v/>
      </c>
      <c r="G303" s="204" t="str">
        <f>IF($N267=FALSE,"",Pressure_4_R4!L16*L$249)</f>
        <v/>
      </c>
      <c r="H303" s="345" t="str">
        <f t="shared" si="172"/>
        <v/>
      </c>
      <c r="I303" s="204" t="str">
        <f t="shared" si="173"/>
        <v/>
      </c>
      <c r="J303" s="345" t="str">
        <f t="shared" si="174"/>
        <v/>
      </c>
      <c r="K303" s="345" t="str">
        <f t="shared" si="175"/>
        <v/>
      </c>
      <c r="L303" s="204" t="str">
        <f t="shared" si="187"/>
        <v/>
      </c>
      <c r="M303" s="204" t="str">
        <f t="shared" si="176"/>
        <v/>
      </c>
      <c r="N303" s="345" t="str">
        <f t="shared" si="177"/>
        <v/>
      </c>
      <c r="O303" s="203" t="str">
        <f t="shared" si="178"/>
        <v/>
      </c>
      <c r="P303" s="204" t="str">
        <f t="shared" si="179"/>
        <v/>
      </c>
      <c r="Q303" s="204" t="str">
        <f t="shared" si="180"/>
        <v/>
      </c>
      <c r="R303" s="204" t="str">
        <f t="shared" si="181"/>
        <v/>
      </c>
      <c r="S303" s="204" t="str">
        <f t="shared" si="182"/>
        <v/>
      </c>
      <c r="T303" s="192" t="str">
        <f>IF($N267=FALSE,"",Pressure_4_R4!G16*C303)</f>
        <v/>
      </c>
      <c r="U303" s="192" t="str">
        <f t="shared" si="183"/>
        <v/>
      </c>
      <c r="V303" s="192" t="str">
        <f t="shared" si="184"/>
        <v/>
      </c>
      <c r="W303" s="192" t="str">
        <f t="shared" si="185"/>
        <v/>
      </c>
      <c r="X303" s="215" t="str">
        <f t="shared" si="186"/>
        <v/>
      </c>
    </row>
    <row r="304" spans="2:24" ht="15" customHeight="1">
      <c r="B304" s="207">
        <f t="shared" si="170"/>
        <v>14</v>
      </c>
      <c r="C304" s="207" t="str">
        <f t="shared" si="171"/>
        <v/>
      </c>
      <c r="D304" s="204" t="str">
        <f t="shared" si="171"/>
        <v/>
      </c>
      <c r="E304" s="204" t="str">
        <f>IF($N268=FALSE,"",표준압력!Z296)</f>
        <v/>
      </c>
      <c r="F304" s="204" t="str">
        <f>IF($N268=FALSE,"",표준압력!U329)</f>
        <v/>
      </c>
      <c r="G304" s="204" t="str">
        <f>IF($N268=FALSE,"",Pressure_4_R4!L17*L$249)</f>
        <v/>
      </c>
      <c r="H304" s="345" t="str">
        <f t="shared" si="172"/>
        <v/>
      </c>
      <c r="I304" s="204" t="str">
        <f t="shared" si="173"/>
        <v/>
      </c>
      <c r="J304" s="345" t="str">
        <f t="shared" si="174"/>
        <v/>
      </c>
      <c r="K304" s="345" t="str">
        <f t="shared" si="175"/>
        <v/>
      </c>
      <c r="L304" s="204" t="str">
        <f t="shared" si="187"/>
        <v/>
      </c>
      <c r="M304" s="204" t="str">
        <f t="shared" si="176"/>
        <v/>
      </c>
      <c r="N304" s="345" t="str">
        <f t="shared" si="177"/>
        <v/>
      </c>
      <c r="O304" s="203" t="str">
        <f t="shared" si="178"/>
        <v/>
      </c>
      <c r="P304" s="204" t="str">
        <f t="shared" si="179"/>
        <v/>
      </c>
      <c r="Q304" s="204" t="str">
        <f t="shared" si="180"/>
        <v/>
      </c>
      <c r="R304" s="204" t="str">
        <f t="shared" si="181"/>
        <v/>
      </c>
      <c r="S304" s="204" t="str">
        <f t="shared" si="182"/>
        <v/>
      </c>
      <c r="T304" s="192" t="str">
        <f>IF($N268=FALSE,"",Pressure_4_R4!G17*C304)</f>
        <v/>
      </c>
      <c r="U304" s="192" t="str">
        <f t="shared" si="183"/>
        <v/>
      </c>
      <c r="V304" s="192" t="str">
        <f t="shared" si="184"/>
        <v/>
      </c>
      <c r="W304" s="192" t="str">
        <f t="shared" si="185"/>
        <v/>
      </c>
      <c r="X304" s="215" t="str">
        <f t="shared" si="186"/>
        <v/>
      </c>
    </row>
    <row r="305" spans="2:24" ht="15" customHeight="1" thickBot="1">
      <c r="B305" s="207">
        <f t="shared" si="170"/>
        <v>15</v>
      </c>
      <c r="C305" s="207" t="str">
        <f t="shared" si="171"/>
        <v/>
      </c>
      <c r="D305" s="204" t="str">
        <f t="shared" si="171"/>
        <v/>
      </c>
      <c r="E305" s="204" t="str">
        <f>IF($N269=FALSE,"",표준압력!Z297)</f>
        <v/>
      </c>
      <c r="F305" s="204" t="str">
        <f>IF($N269=FALSE,"",표준압력!U330)</f>
        <v/>
      </c>
      <c r="G305" s="204" t="str">
        <f>IF($N269=FALSE,"",Pressure_4_R4!L18*L$249)</f>
        <v/>
      </c>
      <c r="H305" s="345" t="str">
        <f t="shared" si="172"/>
        <v/>
      </c>
      <c r="I305" s="204" t="str">
        <f t="shared" si="173"/>
        <v/>
      </c>
      <c r="J305" s="345" t="str">
        <f t="shared" si="174"/>
        <v/>
      </c>
      <c r="K305" s="345" t="str">
        <f t="shared" si="175"/>
        <v/>
      </c>
      <c r="L305" s="204" t="str">
        <f t="shared" si="187"/>
        <v/>
      </c>
      <c r="M305" s="204" t="str">
        <f t="shared" si="176"/>
        <v/>
      </c>
      <c r="N305" s="345" t="str">
        <f t="shared" si="177"/>
        <v/>
      </c>
      <c r="O305" s="203" t="str">
        <f t="shared" si="178"/>
        <v/>
      </c>
      <c r="P305" s="204" t="str">
        <f t="shared" si="179"/>
        <v/>
      </c>
      <c r="Q305" s="204" t="str">
        <f t="shared" si="180"/>
        <v/>
      </c>
      <c r="R305" s="204" t="str">
        <f t="shared" si="181"/>
        <v/>
      </c>
      <c r="S305" s="204" t="str">
        <f t="shared" si="182"/>
        <v/>
      </c>
      <c r="T305" s="192" t="str">
        <f>IF($N269=FALSE,"",Pressure_4_R4!G18*C305)</f>
        <v/>
      </c>
      <c r="U305" s="192" t="str">
        <f t="shared" si="183"/>
        <v/>
      </c>
      <c r="V305" s="192" t="str">
        <f t="shared" si="184"/>
        <v/>
      </c>
      <c r="W305" s="192" t="str">
        <f t="shared" si="185"/>
        <v/>
      </c>
      <c r="X305" s="215" t="str">
        <f t="shared" si="186"/>
        <v/>
      </c>
    </row>
    <row r="306" spans="2:24" ht="15" customHeight="1" thickBot="1">
      <c r="S306" s="191"/>
      <c r="U306" s="206"/>
      <c r="V306" s="206"/>
      <c r="X306" s="216" t="str">
        <f>IF($N270=FALSE,"",IF(SUM(X291:X305)=0,"","초과"))</f>
        <v/>
      </c>
    </row>
    <row r="307" spans="2:24" ht="15" customHeight="1">
      <c r="B307" s="195" t="s">
        <v>464</v>
      </c>
      <c r="H307" s="195" t="s">
        <v>397</v>
      </c>
      <c r="T307" s="195" t="s">
        <v>542</v>
      </c>
      <c r="U307" s="206"/>
      <c r="V307" s="206"/>
    </row>
    <row r="308" spans="2:24" ht="15" customHeight="1">
      <c r="B308" s="688" t="s">
        <v>398</v>
      </c>
      <c r="C308" s="683" t="s">
        <v>358</v>
      </c>
      <c r="D308" s="681" t="s">
        <v>562</v>
      </c>
      <c r="E308" s="689"/>
      <c r="F308" s="682"/>
      <c r="H308" s="690" t="s">
        <v>510</v>
      </c>
      <c r="I308" s="691"/>
      <c r="J308" s="692"/>
      <c r="K308" s="697" t="s">
        <v>467</v>
      </c>
      <c r="M308" s="210" t="s">
        <v>511</v>
      </c>
      <c r="N308" s="699" t="s">
        <v>402</v>
      </c>
      <c r="O308" s="700"/>
      <c r="P308" s="700"/>
      <c r="Q308" s="700"/>
      <c r="R308" s="701"/>
      <c r="T308" s="714" t="s">
        <v>421</v>
      </c>
      <c r="U308" s="715"/>
    </row>
    <row r="309" spans="2:24" ht="15" customHeight="1">
      <c r="B309" s="688"/>
      <c r="C309" s="683"/>
      <c r="D309" s="313" t="s">
        <v>476</v>
      </c>
      <c r="E309" s="313" t="s">
        <v>409</v>
      </c>
      <c r="F309" s="313" t="s">
        <v>472</v>
      </c>
      <c r="H309" s="314" t="s">
        <v>146</v>
      </c>
      <c r="I309" s="314" t="s">
        <v>412</v>
      </c>
      <c r="J309" s="314" t="s">
        <v>365</v>
      </c>
      <c r="K309" s="698"/>
      <c r="M309" s="217" t="s">
        <v>475</v>
      </c>
      <c r="N309" s="218" t="s">
        <v>171</v>
      </c>
      <c r="O309" s="313" t="s">
        <v>145</v>
      </c>
      <c r="P309" s="313" t="s">
        <v>66</v>
      </c>
      <c r="Q309" s="313" t="s">
        <v>418</v>
      </c>
      <c r="R309" s="313" t="s">
        <v>95</v>
      </c>
      <c r="T309" s="213" t="s">
        <v>543</v>
      </c>
      <c r="U309" s="214" t="e">
        <f>SLOPE(D291:D305,H291:H305)</f>
        <v>#DIV/0!</v>
      </c>
    </row>
    <row r="310" spans="2:24" ht="15" customHeight="1">
      <c r="B310" s="688"/>
      <c r="C310" s="319">
        <f ca="1">D290</f>
        <v>0</v>
      </c>
      <c r="D310" s="319">
        <f ca="1">H290</f>
        <v>0</v>
      </c>
      <c r="E310" s="319">
        <f ca="1">I290</f>
        <v>0</v>
      </c>
      <c r="F310" s="319">
        <f ca="1">W290</f>
        <v>0</v>
      </c>
      <c r="H310" s="314">
        <f ca="1">D310</f>
        <v>0</v>
      </c>
      <c r="I310" s="314">
        <f ca="1">H310</f>
        <v>0</v>
      </c>
      <c r="J310" s="314">
        <f ca="1">I310</f>
        <v>0</v>
      </c>
      <c r="K310" s="282" t="str">
        <f>IF(TYPE(MATCH("FAIL",K311:K325,0))=16,"","FAIL")</f>
        <v/>
      </c>
      <c r="M310" s="219">
        <f ca="1">IF(R$3=TRUE,MIN(M311:M325),IF(TYPE(MATCH(K249,#REF!,0))=16,MIN(M311:M325),MIN(M311:M325,N249)))</f>
        <v>0</v>
      </c>
      <c r="N310" s="220">
        <f ca="1">OFFSET(U313,MATCH(M310,V314:V324,0),0)</f>
        <v>0</v>
      </c>
      <c r="O310" s="220">
        <f ca="1">N310</f>
        <v>0</v>
      </c>
      <c r="P310" s="220">
        <f ca="1">O310</f>
        <v>0</v>
      </c>
      <c r="Q310" s="220">
        <f ca="1">P310</f>
        <v>0</v>
      </c>
      <c r="R310" s="220" t="str">
        <f ca="1">OFFSET(U313,MATCH(M310+1,V314:V324,0),0)</f>
        <v>0.0</v>
      </c>
      <c r="T310" s="213" t="s">
        <v>544</v>
      </c>
      <c r="U310" s="214" t="e">
        <f>INTERCEPT(D291:D305,H291:H305)</f>
        <v>#DIV/0!</v>
      </c>
    </row>
    <row r="311" spans="2:24" ht="15" customHeight="1">
      <c r="B311" s="192">
        <f t="shared" ref="B311:B325" si="188">B291</f>
        <v>1</v>
      </c>
      <c r="C311" s="212" t="str">
        <f>IF($N255=FALSE,"",TEXT(ROUND(D291,$M$310),N311))</f>
        <v/>
      </c>
      <c r="D311" s="212" t="str">
        <f t="shared" ref="D311:D325" si="189">IF($N255=FALSE,"-",TEXT(H291,O311))</f>
        <v>-</v>
      </c>
      <c r="E311" s="212" t="str">
        <f t="shared" ref="E311:E325" si="190">IF($N255=FALSE,"-",TEXT(ROUND(I291,$M$310),P311))</f>
        <v>-</v>
      </c>
      <c r="F311" s="212" t="str">
        <f t="shared" ref="F311:F325" si="191">IF($N255=FALSE,"",TEXT(IF(R$3=TRUE,ROUND(W291,$M$310),ROUNDUP(W291,$M$310)),Q311))</f>
        <v/>
      </c>
      <c r="H311" s="221" t="str">
        <f>IF($N255=FALSE,"",ROUND(Pressure_4_R4!N4*$L$249,M$310+1))</f>
        <v/>
      </c>
      <c r="I311" s="221" t="str">
        <f>IF($N255=FALSE,"",ROUND(Pressure_4_R4!O4*$L$249,M$310+1))</f>
        <v/>
      </c>
      <c r="J311" s="221" t="str">
        <f>IF($N255=FALSE,"","± "&amp;TEXT((I311-H311)/2,R311))</f>
        <v/>
      </c>
      <c r="K311" s="222" t="str">
        <f t="shared" ref="K311:K325" si="192">IF($N255=FALSE,"-",IF(AND(H311&lt;=H291,H291&lt;=I311),"PASS","FAIL"))</f>
        <v>-</v>
      </c>
      <c r="M311" s="207" t="str">
        <f t="shared" ref="M311:M325" ca="1" si="193">IF($N255=FALSE,"",OFFSET(V$313,COUNTIF(T$314:T$324,"&lt;="&amp;U291),0)+S$3)</f>
        <v/>
      </c>
      <c r="N311" s="207" t="str">
        <f t="shared" ref="N311:N325" ca="1" si="194">IF($N255=FALSE,"",SUBSTITUTE(OFFSET($X$313,COUNTIF($W$314:$W$323,"&lt;="&amp;ABS(C291)),0),0,"")&amp;N$310)</f>
        <v/>
      </c>
      <c r="O311" s="207" t="str">
        <f t="shared" ref="O311:O325" ca="1" si="195">IF($N255=FALSE,"",SUBSTITUTE(OFFSET($X$313,COUNTIF($W$314:$W$323,"&lt;="&amp;ABS(H291)),0),0,"")&amp;O$310)</f>
        <v/>
      </c>
      <c r="P311" s="207" t="str">
        <f t="shared" ref="P311:P325" ca="1" si="196">IF($N255=FALSE,"",SUBSTITUTE(OFFSET($X$313,COUNTIF($W$314:$W$323,"&lt;="&amp;ABS(I291)),0),0,"")&amp;P$310)</f>
        <v/>
      </c>
      <c r="Q311" s="207" t="str">
        <f t="shared" ref="Q311:R325" si="197">IF($N255=FALSE,"",Q$310)</f>
        <v/>
      </c>
      <c r="R311" s="207" t="str">
        <f t="shared" si="197"/>
        <v/>
      </c>
    </row>
    <row r="312" spans="2:24" ht="15" customHeight="1">
      <c r="B312" s="192">
        <f t="shared" si="188"/>
        <v>2</v>
      </c>
      <c r="C312" s="212" t="str">
        <f t="shared" ref="C312:C325" si="198">IF($N256=FALSE,"",TEXT(ROUND(D292,$M$310),N312))</f>
        <v/>
      </c>
      <c r="D312" s="212" t="str">
        <f t="shared" si="189"/>
        <v>-</v>
      </c>
      <c r="E312" s="212" t="str">
        <f t="shared" si="190"/>
        <v>-</v>
      </c>
      <c r="F312" s="212" t="str">
        <f t="shared" si="191"/>
        <v/>
      </c>
      <c r="H312" s="221" t="str">
        <f>IF($N256=FALSE,"",ROUND(Pressure_4_R4!N5*$L$249,M$310+1))</f>
        <v/>
      </c>
      <c r="I312" s="221" t="str">
        <f>IF($N256=FALSE,"",ROUND(Pressure_4_R4!O5*$L$249,M$310+1))</f>
        <v/>
      </c>
      <c r="J312" s="221" t="str">
        <f t="shared" ref="J312:J325" si="199">IF($N256=FALSE,"","± "&amp;TEXT((I312-H312)/2,R312))</f>
        <v/>
      </c>
      <c r="K312" s="222" t="str">
        <f t="shared" si="192"/>
        <v>-</v>
      </c>
      <c r="M312" s="207" t="str">
        <f t="shared" ca="1" si="193"/>
        <v/>
      </c>
      <c r="N312" s="207" t="str">
        <f t="shared" ca="1" si="194"/>
        <v/>
      </c>
      <c r="O312" s="207" t="str">
        <f t="shared" ca="1" si="195"/>
        <v/>
      </c>
      <c r="P312" s="207" t="str">
        <f t="shared" ca="1" si="196"/>
        <v/>
      </c>
      <c r="Q312" s="207" t="str">
        <f t="shared" si="197"/>
        <v/>
      </c>
      <c r="R312" s="207" t="str">
        <f t="shared" si="197"/>
        <v/>
      </c>
      <c r="T312" s="209" t="s">
        <v>470</v>
      </c>
      <c r="U312" s="209" t="s">
        <v>539</v>
      </c>
      <c r="V312" s="209" t="s">
        <v>512</v>
      </c>
      <c r="W312" s="209" t="s">
        <v>468</v>
      </c>
      <c r="X312" s="209" t="s">
        <v>404</v>
      </c>
    </row>
    <row r="313" spans="2:24" ht="15" customHeight="1">
      <c r="B313" s="192">
        <f t="shared" si="188"/>
        <v>3</v>
      </c>
      <c r="C313" s="212" t="str">
        <f t="shared" si="198"/>
        <v/>
      </c>
      <c r="D313" s="212" t="str">
        <f t="shared" si="189"/>
        <v>-</v>
      </c>
      <c r="E313" s="212" t="str">
        <f t="shared" si="190"/>
        <v>-</v>
      </c>
      <c r="F313" s="212" t="str">
        <f t="shared" si="191"/>
        <v/>
      </c>
      <c r="H313" s="221" t="str">
        <f>IF($N257=FALSE,"",ROUND(Pressure_4_R4!N6*$L$249,M$310+1))</f>
        <v/>
      </c>
      <c r="I313" s="221" t="str">
        <f>IF($N257=FALSE,"",ROUND(Pressure_4_R4!O6*$L$249,M$310+1))</f>
        <v/>
      </c>
      <c r="J313" s="221" t="str">
        <f t="shared" si="199"/>
        <v/>
      </c>
      <c r="K313" s="222" t="str">
        <f t="shared" si="192"/>
        <v>-</v>
      </c>
      <c r="M313" s="207" t="str">
        <f t="shared" ca="1" si="193"/>
        <v/>
      </c>
      <c r="N313" s="207" t="str">
        <f t="shared" ca="1" si="194"/>
        <v/>
      </c>
      <c r="O313" s="207" t="str">
        <f t="shared" ca="1" si="195"/>
        <v/>
      </c>
      <c r="P313" s="207" t="str">
        <f t="shared" ca="1" si="196"/>
        <v/>
      </c>
      <c r="Q313" s="207" t="str">
        <f t="shared" si="197"/>
        <v/>
      </c>
      <c r="R313" s="207" t="str">
        <f t="shared" si="197"/>
        <v/>
      </c>
      <c r="T313" s="211"/>
      <c r="U313" s="211" t="s">
        <v>133</v>
      </c>
      <c r="V313" s="209" t="s">
        <v>516</v>
      </c>
      <c r="W313" s="211"/>
      <c r="X313" s="211" t="s">
        <v>133</v>
      </c>
    </row>
    <row r="314" spans="2:24" ht="15" customHeight="1">
      <c r="B314" s="192">
        <f t="shared" si="188"/>
        <v>4</v>
      </c>
      <c r="C314" s="212" t="str">
        <f t="shared" si="198"/>
        <v/>
      </c>
      <c r="D314" s="212" t="str">
        <f t="shared" si="189"/>
        <v>-</v>
      </c>
      <c r="E314" s="212" t="str">
        <f t="shared" si="190"/>
        <v>-</v>
      </c>
      <c r="F314" s="212" t="str">
        <f t="shared" si="191"/>
        <v/>
      </c>
      <c r="H314" s="221" t="str">
        <f>IF($N258=FALSE,"",ROUND(Pressure_4_R4!N7*$L$249,M$310+1))</f>
        <v/>
      </c>
      <c r="I314" s="221" t="str">
        <f>IF($N258=FALSE,"",ROUND(Pressure_4_R4!O7*$L$249,M$310+1))</f>
        <v/>
      </c>
      <c r="J314" s="221" t="str">
        <f t="shared" si="199"/>
        <v/>
      </c>
      <c r="K314" s="222" t="str">
        <f t="shared" si="192"/>
        <v>-</v>
      </c>
      <c r="M314" s="207" t="str">
        <f t="shared" ca="1" si="193"/>
        <v/>
      </c>
      <c r="N314" s="207" t="str">
        <f t="shared" ca="1" si="194"/>
        <v/>
      </c>
      <c r="O314" s="207" t="str">
        <f t="shared" ca="1" si="195"/>
        <v/>
      </c>
      <c r="P314" s="207" t="str">
        <f t="shared" ca="1" si="196"/>
        <v/>
      </c>
      <c r="Q314" s="207" t="str">
        <f t="shared" si="197"/>
        <v/>
      </c>
      <c r="R314" s="207" t="str">
        <f t="shared" si="197"/>
        <v/>
      </c>
      <c r="T314" s="325">
        <v>1E-8</v>
      </c>
      <c r="U314" s="325" t="s">
        <v>706</v>
      </c>
      <c r="V314" s="325">
        <v>8</v>
      </c>
      <c r="W314" s="75">
        <v>0</v>
      </c>
      <c r="X314" s="75"/>
    </row>
    <row r="315" spans="2:24" ht="15" customHeight="1">
      <c r="B315" s="192">
        <f t="shared" si="188"/>
        <v>5</v>
      </c>
      <c r="C315" s="212" t="str">
        <f t="shared" si="198"/>
        <v/>
      </c>
      <c r="D315" s="212" t="str">
        <f t="shared" si="189"/>
        <v>-</v>
      </c>
      <c r="E315" s="212" t="str">
        <f t="shared" si="190"/>
        <v>-</v>
      </c>
      <c r="F315" s="212" t="str">
        <f t="shared" si="191"/>
        <v/>
      </c>
      <c r="H315" s="221" t="str">
        <f>IF($N259=FALSE,"",ROUND(Pressure_4_R4!N8*$L$249,M$310+1))</f>
        <v/>
      </c>
      <c r="I315" s="221" t="str">
        <f>IF($N259=FALSE,"",ROUND(Pressure_4_R4!O8*$L$249,M$310+1))</f>
        <v/>
      </c>
      <c r="J315" s="221" t="str">
        <f t="shared" si="199"/>
        <v/>
      </c>
      <c r="K315" s="222" t="str">
        <f t="shared" si="192"/>
        <v>-</v>
      </c>
      <c r="M315" s="207" t="str">
        <f t="shared" ca="1" si="193"/>
        <v/>
      </c>
      <c r="N315" s="207" t="str">
        <f t="shared" ca="1" si="194"/>
        <v/>
      </c>
      <c r="O315" s="207" t="str">
        <f t="shared" ca="1" si="195"/>
        <v/>
      </c>
      <c r="P315" s="207" t="str">
        <f t="shared" ca="1" si="196"/>
        <v/>
      </c>
      <c r="Q315" s="207" t="str">
        <f t="shared" si="197"/>
        <v/>
      </c>
      <c r="R315" s="207" t="str">
        <f t="shared" si="197"/>
        <v/>
      </c>
      <c r="T315" s="325">
        <v>9.9999999999999995E-8</v>
      </c>
      <c r="U315" s="325" t="s">
        <v>540</v>
      </c>
      <c r="V315" s="325">
        <v>7</v>
      </c>
      <c r="W315" s="75">
        <v>1</v>
      </c>
      <c r="X315" s="75"/>
    </row>
    <row r="316" spans="2:24" ht="15" customHeight="1">
      <c r="B316" s="192">
        <f t="shared" si="188"/>
        <v>6</v>
      </c>
      <c r="C316" s="212" t="str">
        <f t="shared" si="198"/>
        <v/>
      </c>
      <c r="D316" s="212" t="str">
        <f t="shared" si="189"/>
        <v>-</v>
      </c>
      <c r="E316" s="212" t="str">
        <f t="shared" si="190"/>
        <v>-</v>
      </c>
      <c r="F316" s="212" t="str">
        <f t="shared" si="191"/>
        <v/>
      </c>
      <c r="H316" s="221" t="str">
        <f>IF($N260=FALSE,"",ROUND(Pressure_4_R4!N9*$L$249,M$310+1))</f>
        <v/>
      </c>
      <c r="I316" s="221" t="str">
        <f>IF($N260=FALSE,"",ROUND(Pressure_4_R4!O9*$L$249,M$310+1))</f>
        <v/>
      </c>
      <c r="J316" s="221" t="str">
        <f t="shared" si="199"/>
        <v/>
      </c>
      <c r="K316" s="222" t="str">
        <f t="shared" si="192"/>
        <v>-</v>
      </c>
      <c r="M316" s="207" t="str">
        <f t="shared" ca="1" si="193"/>
        <v/>
      </c>
      <c r="N316" s="207" t="str">
        <f t="shared" ca="1" si="194"/>
        <v/>
      </c>
      <c r="O316" s="207" t="str">
        <f t="shared" ca="1" si="195"/>
        <v/>
      </c>
      <c r="P316" s="207" t="str">
        <f t="shared" ca="1" si="196"/>
        <v/>
      </c>
      <c r="Q316" s="207" t="str">
        <f t="shared" si="197"/>
        <v/>
      </c>
      <c r="R316" s="207" t="str">
        <f t="shared" si="197"/>
        <v/>
      </c>
      <c r="T316" s="325">
        <v>9.9999999999999995E-7</v>
      </c>
      <c r="U316" s="325" t="s">
        <v>477</v>
      </c>
      <c r="V316" s="325">
        <v>6</v>
      </c>
      <c r="W316" s="75">
        <v>10</v>
      </c>
      <c r="X316" s="75" t="s">
        <v>134</v>
      </c>
    </row>
    <row r="317" spans="2:24" ht="15" customHeight="1">
      <c r="B317" s="192">
        <f t="shared" si="188"/>
        <v>7</v>
      </c>
      <c r="C317" s="212" t="str">
        <f t="shared" si="198"/>
        <v/>
      </c>
      <c r="D317" s="212" t="str">
        <f t="shared" si="189"/>
        <v>-</v>
      </c>
      <c r="E317" s="212" t="str">
        <f t="shared" si="190"/>
        <v>-</v>
      </c>
      <c r="F317" s="212" t="str">
        <f t="shared" si="191"/>
        <v/>
      </c>
      <c r="H317" s="221" t="str">
        <f>IF($N261=FALSE,"",ROUND(Pressure_4_R4!N10*$L$249,M$310+1))</f>
        <v/>
      </c>
      <c r="I317" s="221" t="str">
        <f>IF($N261=FALSE,"",ROUND(Pressure_4_R4!O10*$L$249,M$310+1))</f>
        <v/>
      </c>
      <c r="J317" s="221" t="str">
        <f t="shared" si="199"/>
        <v/>
      </c>
      <c r="K317" s="222" t="str">
        <f t="shared" si="192"/>
        <v>-</v>
      </c>
      <c r="M317" s="207" t="str">
        <f t="shared" ca="1" si="193"/>
        <v/>
      </c>
      <c r="N317" s="207" t="str">
        <f t="shared" ca="1" si="194"/>
        <v/>
      </c>
      <c r="O317" s="207" t="str">
        <f t="shared" ca="1" si="195"/>
        <v/>
      </c>
      <c r="P317" s="207" t="str">
        <f t="shared" ca="1" si="196"/>
        <v/>
      </c>
      <c r="Q317" s="207" t="str">
        <f t="shared" si="197"/>
        <v/>
      </c>
      <c r="R317" s="207" t="str">
        <f t="shared" si="197"/>
        <v/>
      </c>
      <c r="T317" s="325">
        <v>1.0000000000000001E-5</v>
      </c>
      <c r="U317" s="325" t="s">
        <v>711</v>
      </c>
      <c r="V317" s="325">
        <v>5</v>
      </c>
      <c r="W317" s="75">
        <v>100</v>
      </c>
      <c r="X317" s="75" t="s">
        <v>135</v>
      </c>
    </row>
    <row r="318" spans="2:24" ht="15" customHeight="1">
      <c r="B318" s="192">
        <f t="shared" si="188"/>
        <v>8</v>
      </c>
      <c r="C318" s="212" t="str">
        <f t="shared" si="198"/>
        <v/>
      </c>
      <c r="D318" s="212" t="str">
        <f t="shared" si="189"/>
        <v>-</v>
      </c>
      <c r="E318" s="212" t="str">
        <f t="shared" si="190"/>
        <v>-</v>
      </c>
      <c r="F318" s="212" t="str">
        <f t="shared" si="191"/>
        <v/>
      </c>
      <c r="H318" s="221" t="str">
        <f>IF($N262=FALSE,"",ROUND(Pressure_4_R4!N11*$L$249,M$310+1))</f>
        <v/>
      </c>
      <c r="I318" s="221" t="str">
        <f>IF($N262=FALSE,"",ROUND(Pressure_4_R4!O11*$L$249,M$310+1))</f>
        <v/>
      </c>
      <c r="J318" s="221" t="str">
        <f t="shared" si="199"/>
        <v/>
      </c>
      <c r="K318" s="222" t="str">
        <f t="shared" si="192"/>
        <v>-</v>
      </c>
      <c r="M318" s="207" t="str">
        <f t="shared" ca="1" si="193"/>
        <v/>
      </c>
      <c r="N318" s="207" t="str">
        <f t="shared" ca="1" si="194"/>
        <v/>
      </c>
      <c r="O318" s="207" t="str">
        <f t="shared" ca="1" si="195"/>
        <v/>
      </c>
      <c r="P318" s="207" t="str">
        <f t="shared" ca="1" si="196"/>
        <v/>
      </c>
      <c r="Q318" s="207" t="str">
        <f t="shared" si="197"/>
        <v/>
      </c>
      <c r="R318" s="207" t="str">
        <f t="shared" si="197"/>
        <v/>
      </c>
      <c r="T318" s="325">
        <v>1E-4</v>
      </c>
      <c r="U318" s="325" t="s">
        <v>518</v>
      </c>
      <c r="V318" s="325">
        <v>4</v>
      </c>
      <c r="W318" s="75">
        <v>1000</v>
      </c>
      <c r="X318" s="75" t="s">
        <v>136</v>
      </c>
    </row>
    <row r="319" spans="2:24" ht="15" customHeight="1">
      <c r="B319" s="192">
        <f t="shared" si="188"/>
        <v>9</v>
      </c>
      <c r="C319" s="212" t="str">
        <f t="shared" si="198"/>
        <v/>
      </c>
      <c r="D319" s="212" t="str">
        <f t="shared" si="189"/>
        <v>-</v>
      </c>
      <c r="E319" s="212" t="str">
        <f t="shared" si="190"/>
        <v>-</v>
      </c>
      <c r="F319" s="212" t="str">
        <f t="shared" si="191"/>
        <v/>
      </c>
      <c r="H319" s="221" t="str">
        <f>IF($N263=FALSE,"",ROUND(Pressure_4_R4!N12*$L$249,M$310+1))</f>
        <v/>
      </c>
      <c r="I319" s="221" t="str">
        <f>IF($N263=FALSE,"",ROUND(Pressure_4_R4!O12*$L$249,M$310+1))</f>
        <v/>
      </c>
      <c r="J319" s="221" t="str">
        <f t="shared" si="199"/>
        <v/>
      </c>
      <c r="K319" s="222" t="str">
        <f t="shared" si="192"/>
        <v>-</v>
      </c>
      <c r="M319" s="207" t="str">
        <f t="shared" ca="1" si="193"/>
        <v/>
      </c>
      <c r="N319" s="207" t="str">
        <f t="shared" ca="1" si="194"/>
        <v/>
      </c>
      <c r="O319" s="207" t="str">
        <f t="shared" ca="1" si="195"/>
        <v/>
      </c>
      <c r="P319" s="207" t="str">
        <f t="shared" ca="1" si="196"/>
        <v/>
      </c>
      <c r="Q319" s="207" t="str">
        <f t="shared" si="197"/>
        <v/>
      </c>
      <c r="R319" s="207" t="str">
        <f t="shared" si="197"/>
        <v/>
      </c>
      <c r="T319" s="325">
        <v>1E-3</v>
      </c>
      <c r="U319" s="326" t="s">
        <v>541</v>
      </c>
      <c r="V319" s="325">
        <v>3</v>
      </c>
      <c r="W319" s="75">
        <v>10000</v>
      </c>
      <c r="X319" s="75" t="s">
        <v>137</v>
      </c>
    </row>
    <row r="320" spans="2:24" ht="15" customHeight="1">
      <c r="B320" s="192">
        <f t="shared" si="188"/>
        <v>10</v>
      </c>
      <c r="C320" s="212" t="str">
        <f t="shared" si="198"/>
        <v/>
      </c>
      <c r="D320" s="212" t="str">
        <f t="shared" si="189"/>
        <v>-</v>
      </c>
      <c r="E320" s="212" t="str">
        <f t="shared" si="190"/>
        <v>-</v>
      </c>
      <c r="F320" s="212" t="str">
        <f t="shared" si="191"/>
        <v/>
      </c>
      <c r="H320" s="221" t="str">
        <f>IF($N264=FALSE,"",ROUND(Pressure_4_R4!N13*$L$249,M$310+1))</f>
        <v/>
      </c>
      <c r="I320" s="221" t="str">
        <f>IF($N264=FALSE,"",ROUND(Pressure_4_R4!O13*$L$249,M$310+1))</f>
        <v/>
      </c>
      <c r="J320" s="221" t="str">
        <f t="shared" si="199"/>
        <v/>
      </c>
      <c r="K320" s="222" t="str">
        <f t="shared" si="192"/>
        <v>-</v>
      </c>
      <c r="M320" s="207" t="str">
        <f t="shared" ca="1" si="193"/>
        <v/>
      </c>
      <c r="N320" s="207" t="str">
        <f t="shared" ca="1" si="194"/>
        <v/>
      </c>
      <c r="O320" s="207" t="str">
        <f t="shared" ca="1" si="195"/>
        <v/>
      </c>
      <c r="P320" s="207" t="str">
        <f t="shared" ca="1" si="196"/>
        <v/>
      </c>
      <c r="Q320" s="207" t="str">
        <f t="shared" si="197"/>
        <v/>
      </c>
      <c r="R320" s="207" t="str">
        <f t="shared" si="197"/>
        <v/>
      </c>
      <c r="T320" s="325">
        <v>0.01</v>
      </c>
      <c r="U320" s="326" t="s">
        <v>683</v>
      </c>
      <c r="V320" s="325">
        <v>2</v>
      </c>
      <c r="W320" s="75">
        <v>100000</v>
      </c>
      <c r="X320" s="75" t="s">
        <v>138</v>
      </c>
    </row>
    <row r="321" spans="2:24" ht="15" customHeight="1">
      <c r="B321" s="192">
        <f t="shared" si="188"/>
        <v>11</v>
      </c>
      <c r="C321" s="212" t="str">
        <f t="shared" si="198"/>
        <v/>
      </c>
      <c r="D321" s="212" t="str">
        <f t="shared" si="189"/>
        <v>-</v>
      </c>
      <c r="E321" s="212" t="str">
        <f t="shared" si="190"/>
        <v>-</v>
      </c>
      <c r="F321" s="212" t="str">
        <f t="shared" si="191"/>
        <v/>
      </c>
      <c r="H321" s="221" t="str">
        <f>IF($N265=FALSE,"",ROUND(Pressure_4_R4!N14*$L$249,M$310+1))</f>
        <v/>
      </c>
      <c r="I321" s="221" t="str">
        <f>IF($N265=FALSE,"",ROUND(Pressure_4_R4!O14*$L$249,M$310+1))</f>
        <v/>
      </c>
      <c r="J321" s="221" t="str">
        <f t="shared" si="199"/>
        <v/>
      </c>
      <c r="K321" s="222" t="str">
        <f t="shared" si="192"/>
        <v>-</v>
      </c>
      <c r="M321" s="207" t="str">
        <f t="shared" ca="1" si="193"/>
        <v/>
      </c>
      <c r="N321" s="207" t="str">
        <f t="shared" ca="1" si="194"/>
        <v/>
      </c>
      <c r="O321" s="207" t="str">
        <f t="shared" ca="1" si="195"/>
        <v/>
      </c>
      <c r="P321" s="207" t="str">
        <f t="shared" ca="1" si="196"/>
        <v/>
      </c>
      <c r="Q321" s="207" t="str">
        <f t="shared" si="197"/>
        <v/>
      </c>
      <c r="R321" s="207" t="str">
        <f t="shared" si="197"/>
        <v/>
      </c>
      <c r="T321" s="325">
        <v>0.1</v>
      </c>
      <c r="U321" s="326" t="s">
        <v>685</v>
      </c>
      <c r="V321" s="325">
        <v>1</v>
      </c>
      <c r="W321" s="75">
        <v>1000000</v>
      </c>
      <c r="X321" s="75" t="s">
        <v>139</v>
      </c>
    </row>
    <row r="322" spans="2:24" ht="15" customHeight="1">
      <c r="B322" s="192">
        <f t="shared" si="188"/>
        <v>12</v>
      </c>
      <c r="C322" s="212" t="str">
        <f t="shared" si="198"/>
        <v/>
      </c>
      <c r="D322" s="212" t="str">
        <f t="shared" si="189"/>
        <v>-</v>
      </c>
      <c r="E322" s="212" t="str">
        <f t="shared" si="190"/>
        <v>-</v>
      </c>
      <c r="F322" s="212" t="str">
        <f t="shared" si="191"/>
        <v/>
      </c>
      <c r="H322" s="221" t="str">
        <f>IF($N266=FALSE,"",ROUND(Pressure_4_R4!N15*$L$249,M$310+1))</f>
        <v/>
      </c>
      <c r="I322" s="221" t="str">
        <f>IF($N266=FALSE,"",ROUND(Pressure_4_R4!O15*$L$249,M$310+1))</f>
        <v/>
      </c>
      <c r="J322" s="221" t="str">
        <f t="shared" si="199"/>
        <v/>
      </c>
      <c r="K322" s="222" t="str">
        <f t="shared" si="192"/>
        <v>-</v>
      </c>
      <c r="M322" s="207" t="str">
        <f t="shared" ca="1" si="193"/>
        <v/>
      </c>
      <c r="N322" s="207" t="str">
        <f t="shared" ca="1" si="194"/>
        <v/>
      </c>
      <c r="O322" s="207" t="str">
        <f t="shared" ca="1" si="195"/>
        <v/>
      </c>
      <c r="P322" s="207" t="str">
        <f t="shared" ca="1" si="196"/>
        <v/>
      </c>
      <c r="Q322" s="207" t="str">
        <f t="shared" si="197"/>
        <v/>
      </c>
      <c r="R322" s="207" t="str">
        <f t="shared" si="197"/>
        <v/>
      </c>
      <c r="T322" s="325">
        <v>1</v>
      </c>
      <c r="U322" s="325">
        <v>0</v>
      </c>
      <c r="V322" s="325">
        <v>0</v>
      </c>
      <c r="W322" s="75">
        <v>10000000</v>
      </c>
      <c r="X322" s="75" t="s">
        <v>140</v>
      </c>
    </row>
    <row r="323" spans="2:24" ht="15" customHeight="1">
      <c r="B323" s="192">
        <f t="shared" si="188"/>
        <v>13</v>
      </c>
      <c r="C323" s="212" t="str">
        <f t="shared" si="198"/>
        <v/>
      </c>
      <c r="D323" s="212" t="str">
        <f t="shared" si="189"/>
        <v>-</v>
      </c>
      <c r="E323" s="212" t="str">
        <f t="shared" si="190"/>
        <v>-</v>
      </c>
      <c r="F323" s="212" t="str">
        <f t="shared" si="191"/>
        <v/>
      </c>
      <c r="H323" s="221" t="str">
        <f>IF($N267=FALSE,"",ROUND(Pressure_4_R4!N16*$L$249,M$310+1))</f>
        <v/>
      </c>
      <c r="I323" s="221" t="str">
        <f>IF($N267=FALSE,"",ROUND(Pressure_4_R4!O16*$L$249,M$310+1))</f>
        <v/>
      </c>
      <c r="J323" s="221" t="str">
        <f t="shared" si="199"/>
        <v/>
      </c>
      <c r="K323" s="222" t="str">
        <f t="shared" si="192"/>
        <v>-</v>
      </c>
      <c r="M323" s="207" t="str">
        <f t="shared" ca="1" si="193"/>
        <v/>
      </c>
      <c r="N323" s="207" t="str">
        <f t="shared" ca="1" si="194"/>
        <v/>
      </c>
      <c r="O323" s="207" t="str">
        <f t="shared" ca="1" si="195"/>
        <v/>
      </c>
      <c r="P323" s="207" t="str">
        <f t="shared" ca="1" si="196"/>
        <v/>
      </c>
      <c r="Q323" s="207" t="str">
        <f t="shared" si="197"/>
        <v/>
      </c>
      <c r="R323" s="207" t="str">
        <f t="shared" si="197"/>
        <v/>
      </c>
      <c r="T323" s="325">
        <v>10</v>
      </c>
      <c r="U323" s="325">
        <v>0</v>
      </c>
      <c r="V323" s="325">
        <v>-1</v>
      </c>
      <c r="W323" s="75"/>
      <c r="X323" s="75"/>
    </row>
    <row r="324" spans="2:24" ht="15" customHeight="1">
      <c r="B324" s="192">
        <f t="shared" si="188"/>
        <v>14</v>
      </c>
      <c r="C324" s="212" t="str">
        <f t="shared" si="198"/>
        <v/>
      </c>
      <c r="D324" s="212" t="str">
        <f t="shared" si="189"/>
        <v>-</v>
      </c>
      <c r="E324" s="212" t="str">
        <f t="shared" si="190"/>
        <v>-</v>
      </c>
      <c r="F324" s="212" t="str">
        <f t="shared" si="191"/>
        <v/>
      </c>
      <c r="H324" s="221" t="str">
        <f>IF($N268=FALSE,"",ROUND(Pressure_4_R4!N17*$L$249,M$310+1))</f>
        <v/>
      </c>
      <c r="I324" s="221" t="str">
        <f>IF($N268=FALSE,"",ROUND(Pressure_4_R4!O17*$L$249,M$310+1))</f>
        <v/>
      </c>
      <c r="J324" s="221" t="str">
        <f t="shared" si="199"/>
        <v/>
      </c>
      <c r="K324" s="222" t="str">
        <f t="shared" si="192"/>
        <v>-</v>
      </c>
      <c r="M324" s="207" t="str">
        <f t="shared" ca="1" si="193"/>
        <v/>
      </c>
      <c r="N324" s="207" t="str">
        <f t="shared" ca="1" si="194"/>
        <v/>
      </c>
      <c r="O324" s="207" t="str">
        <f t="shared" ca="1" si="195"/>
        <v/>
      </c>
      <c r="P324" s="207" t="str">
        <f t="shared" ca="1" si="196"/>
        <v/>
      </c>
      <c r="Q324" s="207" t="str">
        <f t="shared" si="197"/>
        <v/>
      </c>
      <c r="R324" s="207" t="str">
        <f t="shared" si="197"/>
        <v/>
      </c>
      <c r="T324" s="325">
        <v>100</v>
      </c>
      <c r="U324" s="325">
        <v>0</v>
      </c>
      <c r="V324" s="325">
        <v>-2</v>
      </c>
    </row>
    <row r="325" spans="2:24" ht="15" customHeight="1">
      <c r="B325" s="192">
        <f t="shared" si="188"/>
        <v>15</v>
      </c>
      <c r="C325" s="212" t="str">
        <f t="shared" si="198"/>
        <v/>
      </c>
      <c r="D325" s="212" t="str">
        <f t="shared" si="189"/>
        <v>-</v>
      </c>
      <c r="E325" s="212" t="str">
        <f t="shared" si="190"/>
        <v>-</v>
      </c>
      <c r="F325" s="212" t="str">
        <f t="shared" si="191"/>
        <v/>
      </c>
      <c r="H325" s="221" t="str">
        <f>IF($N269=FALSE,"",ROUND(Pressure_4_R4!N18*$L$249,M$310+1))</f>
        <v/>
      </c>
      <c r="I325" s="221" t="str">
        <f>IF($N269=FALSE,"",ROUND(Pressure_4_R4!O18*$L$249,M$310+1))</f>
        <v/>
      </c>
      <c r="J325" s="221" t="str">
        <f t="shared" si="199"/>
        <v/>
      </c>
      <c r="K325" s="222" t="str">
        <f t="shared" si="192"/>
        <v>-</v>
      </c>
      <c r="M325" s="207" t="str">
        <f t="shared" ca="1" si="193"/>
        <v/>
      </c>
      <c r="N325" s="207" t="str">
        <f t="shared" ca="1" si="194"/>
        <v/>
      </c>
      <c r="O325" s="207" t="str">
        <f t="shared" ca="1" si="195"/>
        <v/>
      </c>
      <c r="P325" s="207" t="str">
        <f t="shared" ca="1" si="196"/>
        <v/>
      </c>
      <c r="Q325" s="207" t="str">
        <f t="shared" si="197"/>
        <v/>
      </c>
      <c r="R325" s="207" t="str">
        <f t="shared" si="197"/>
        <v/>
      </c>
      <c r="S325" s="191"/>
    </row>
  </sheetData>
  <mergeCells count="164">
    <mergeCell ref="N288:N289"/>
    <mergeCell ref="W288:W289"/>
    <mergeCell ref="T308:U308"/>
    <mergeCell ref="B308:B310"/>
    <mergeCell ref="C308:C309"/>
    <mergeCell ref="D308:F308"/>
    <mergeCell ref="H308:J308"/>
    <mergeCell ref="K308:K309"/>
    <mergeCell ref="N308:R308"/>
    <mergeCell ref="Q288:Q289"/>
    <mergeCell ref="S288:S289"/>
    <mergeCell ref="T288:T289"/>
    <mergeCell ref="U288:U289"/>
    <mergeCell ref="O288:O289"/>
    <mergeCell ref="P288:P289"/>
    <mergeCell ref="B287:B290"/>
    <mergeCell ref="C287:C289"/>
    <mergeCell ref="D287:D289"/>
    <mergeCell ref="E287:E289"/>
    <mergeCell ref="G287:G289"/>
    <mergeCell ref="H287:K287"/>
    <mergeCell ref="L287:L289"/>
    <mergeCell ref="M287:Q287"/>
    <mergeCell ref="R287:R289"/>
    <mergeCell ref="S287:W287"/>
    <mergeCell ref="M288:M289"/>
    <mergeCell ref="B226:B228"/>
    <mergeCell ref="C226:C227"/>
    <mergeCell ref="D226:F226"/>
    <mergeCell ref="H226:J226"/>
    <mergeCell ref="K226:K227"/>
    <mergeCell ref="N226:R226"/>
    <mergeCell ref="T226:U226"/>
    <mergeCell ref="B252:B254"/>
    <mergeCell ref="C252:C254"/>
    <mergeCell ref="D252:D253"/>
    <mergeCell ref="E252:E253"/>
    <mergeCell ref="F252:H252"/>
    <mergeCell ref="I252:I254"/>
    <mergeCell ref="J252:L252"/>
    <mergeCell ref="N252:N254"/>
    <mergeCell ref="O252:O254"/>
    <mergeCell ref="P252:P254"/>
    <mergeCell ref="Q252:T252"/>
    <mergeCell ref="U252:X252"/>
    <mergeCell ref="X287:X290"/>
    <mergeCell ref="F287:F289"/>
    <mergeCell ref="V288:V289"/>
    <mergeCell ref="X205:X208"/>
    <mergeCell ref="M206:M207"/>
    <mergeCell ref="N206:N207"/>
    <mergeCell ref="O206:O207"/>
    <mergeCell ref="P206:P207"/>
    <mergeCell ref="U206:U207"/>
    <mergeCell ref="V206:V207"/>
    <mergeCell ref="Q206:Q207"/>
    <mergeCell ref="S206:S207"/>
    <mergeCell ref="T206:T207"/>
    <mergeCell ref="W206:W207"/>
    <mergeCell ref="M205:Q205"/>
    <mergeCell ref="R205:R207"/>
    <mergeCell ref="S205:W205"/>
    <mergeCell ref="T144:U144"/>
    <mergeCell ref="B170:B172"/>
    <mergeCell ref="C170:C172"/>
    <mergeCell ref="D170:D171"/>
    <mergeCell ref="E170:E171"/>
    <mergeCell ref="F170:H170"/>
    <mergeCell ref="I170:I172"/>
    <mergeCell ref="J170:L170"/>
    <mergeCell ref="N170:N172"/>
    <mergeCell ref="O170:O172"/>
    <mergeCell ref="P170:P172"/>
    <mergeCell ref="Q170:T170"/>
    <mergeCell ref="U170:X170"/>
    <mergeCell ref="B205:B208"/>
    <mergeCell ref="B144:B146"/>
    <mergeCell ref="C144:C145"/>
    <mergeCell ref="D144:F144"/>
    <mergeCell ref="H144:J144"/>
    <mergeCell ref="K144:K145"/>
    <mergeCell ref="N144:R144"/>
    <mergeCell ref="Q124:Q125"/>
    <mergeCell ref="S124:S125"/>
    <mergeCell ref="E123:E125"/>
    <mergeCell ref="G123:G125"/>
    <mergeCell ref="F123:F125"/>
    <mergeCell ref="B123:B126"/>
    <mergeCell ref="C123:C125"/>
    <mergeCell ref="D123:D125"/>
    <mergeCell ref="C205:C207"/>
    <mergeCell ref="D205:D207"/>
    <mergeCell ref="E205:E207"/>
    <mergeCell ref="G205:G207"/>
    <mergeCell ref="H205:K205"/>
    <mergeCell ref="L205:L207"/>
    <mergeCell ref="F205:F207"/>
    <mergeCell ref="W124:W125"/>
    <mergeCell ref="H123:K123"/>
    <mergeCell ref="L123:L125"/>
    <mergeCell ref="M123:Q123"/>
    <mergeCell ref="R123:R125"/>
    <mergeCell ref="S123:W123"/>
    <mergeCell ref="X123:X126"/>
    <mergeCell ref="M124:M125"/>
    <mergeCell ref="N124:N125"/>
    <mergeCell ref="O124:O125"/>
    <mergeCell ref="P124:P125"/>
    <mergeCell ref="U124:U125"/>
    <mergeCell ref="V124:V125"/>
    <mergeCell ref="T124:T125"/>
    <mergeCell ref="P88:P90"/>
    <mergeCell ref="Q88:T88"/>
    <mergeCell ref="U88:X88"/>
    <mergeCell ref="B62:B64"/>
    <mergeCell ref="C62:C63"/>
    <mergeCell ref="D62:F62"/>
    <mergeCell ref="H62:J62"/>
    <mergeCell ref="K62:K63"/>
    <mergeCell ref="N62:R62"/>
    <mergeCell ref="B88:B90"/>
    <mergeCell ref="C88:C90"/>
    <mergeCell ref="D88:D89"/>
    <mergeCell ref="E88:E89"/>
    <mergeCell ref="F88:H88"/>
    <mergeCell ref="I88:I90"/>
    <mergeCell ref="J88:L88"/>
    <mergeCell ref="N88:N90"/>
    <mergeCell ref="O88:O90"/>
    <mergeCell ref="B41:B44"/>
    <mergeCell ref="C41:C43"/>
    <mergeCell ref="D41:D43"/>
    <mergeCell ref="E41:E43"/>
    <mergeCell ref="G41:G43"/>
    <mergeCell ref="H41:K41"/>
    <mergeCell ref="L41:L43"/>
    <mergeCell ref="F41:F43"/>
    <mergeCell ref="T62:U62"/>
    <mergeCell ref="X41:X44"/>
    <mergeCell ref="M42:M43"/>
    <mergeCell ref="N42:N43"/>
    <mergeCell ref="O42:O43"/>
    <mergeCell ref="P42:P43"/>
    <mergeCell ref="Q42:Q43"/>
    <mergeCell ref="S42:S43"/>
    <mergeCell ref="T42:T43"/>
    <mergeCell ref="M41:Q41"/>
    <mergeCell ref="U42:U43"/>
    <mergeCell ref="V42:V43"/>
    <mergeCell ref="W42:W43"/>
    <mergeCell ref="R41:R43"/>
    <mergeCell ref="S41:W41"/>
    <mergeCell ref="J6:L6"/>
    <mergeCell ref="N6:N8"/>
    <mergeCell ref="O6:O8"/>
    <mergeCell ref="P6:P8"/>
    <mergeCell ref="Q6:T6"/>
    <mergeCell ref="U6:X6"/>
    <mergeCell ref="B6:B8"/>
    <mergeCell ref="C6:C8"/>
    <mergeCell ref="D6:D7"/>
    <mergeCell ref="E6:E7"/>
    <mergeCell ref="F6:H6"/>
    <mergeCell ref="I6:I8"/>
  </mergeCells>
  <phoneticPr fontId="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1"/>
  <sheetViews>
    <sheetView workbookViewId="0"/>
  </sheetViews>
  <sheetFormatPr defaultColWidth="8.88671875" defaultRowHeight="12"/>
  <cols>
    <col min="1" max="1" width="4" style="158" bestFit="1" customWidth="1"/>
    <col min="2" max="2" width="6.6640625" style="158" bestFit="1" customWidth="1"/>
    <col min="3" max="3" width="15.88671875" style="158" bestFit="1" customWidth="1"/>
    <col min="4" max="13" width="1.77734375" style="158" customWidth="1"/>
    <col min="14" max="14" width="5.77734375" style="158" bestFit="1" customWidth="1"/>
    <col min="15" max="16" width="7.5546875" style="158" bestFit="1" customWidth="1"/>
    <col min="17" max="17" width="4" style="158" bestFit="1" customWidth="1"/>
    <col min="18" max="18" width="6.5546875" style="158" bestFit="1" customWidth="1"/>
    <col min="19" max="19" width="4" style="158" bestFit="1" customWidth="1"/>
    <col min="20" max="20" width="6.5546875" style="158" bestFit="1" customWidth="1"/>
    <col min="21" max="21" width="1.77734375" style="158" customWidth="1"/>
    <col min="22" max="22" width="9.33203125" style="158" bestFit="1" customWidth="1"/>
    <col min="23" max="23" width="6.6640625" style="158" bestFit="1" customWidth="1"/>
    <col min="24" max="24" width="1.77734375" style="158" customWidth="1"/>
    <col min="25" max="26" width="6.6640625" style="158" bestFit="1" customWidth="1"/>
    <col min="27" max="27" width="9.88671875" style="158" bestFit="1" customWidth="1"/>
    <col min="28" max="28" width="8.109375" style="158" bestFit="1" customWidth="1"/>
    <col min="29" max="34" width="1.77734375" style="158" customWidth="1"/>
    <col min="35" max="35" width="7.5546875" style="158" bestFit="1" customWidth="1"/>
    <col min="36" max="16384" width="8.88671875" style="158"/>
  </cols>
  <sheetData>
    <row r="1" spans="1:36">
      <c r="A1" s="284" t="s">
        <v>55</v>
      </c>
      <c r="B1" s="284" t="s">
        <v>56</v>
      </c>
      <c r="C1" s="284" t="s">
        <v>97</v>
      </c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 t="s">
        <v>98</v>
      </c>
      <c r="O1" s="284" t="s">
        <v>99</v>
      </c>
      <c r="P1" s="284" t="s">
        <v>100</v>
      </c>
      <c r="Q1" s="284" t="s">
        <v>57</v>
      </c>
      <c r="R1" s="284" t="s">
        <v>101</v>
      </c>
      <c r="S1" s="284" t="s">
        <v>57</v>
      </c>
      <c r="T1" s="284" t="s">
        <v>102</v>
      </c>
      <c r="U1" s="284"/>
      <c r="V1" s="284" t="s">
        <v>103</v>
      </c>
      <c r="W1" s="284" t="s">
        <v>104</v>
      </c>
      <c r="X1" s="284"/>
      <c r="Y1" s="284" t="s">
        <v>105</v>
      </c>
      <c r="Z1" s="284" t="s">
        <v>106</v>
      </c>
      <c r="AA1" s="284" t="s">
        <v>107</v>
      </c>
      <c r="AB1" s="284" t="s">
        <v>108</v>
      </c>
      <c r="AC1" s="284"/>
      <c r="AD1" s="284"/>
      <c r="AE1" s="284"/>
      <c r="AF1" s="284"/>
      <c r="AG1" s="284"/>
      <c r="AH1" s="284"/>
      <c r="AI1" s="284" t="s">
        <v>109</v>
      </c>
      <c r="AJ1" s="285" t="s">
        <v>616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0"/>
  <sheetViews>
    <sheetView zoomScaleNormal="100" workbookViewId="0"/>
  </sheetViews>
  <sheetFormatPr defaultColWidth="9" defaultRowHeight="17.100000000000001" customHeight="1"/>
  <cols>
    <col min="1" max="36" width="10.44140625" style="47" customWidth="1"/>
    <col min="37" max="16384" width="9" style="47"/>
  </cols>
  <sheetData>
    <row r="1" spans="1:23" s="22" customFormat="1" ht="33" customHeight="1">
      <c r="A1" s="26" t="s">
        <v>52</v>
      </c>
    </row>
    <row r="2" spans="1:23" s="22" customFormat="1" ht="17.100000000000001" customHeight="1">
      <c r="A2" s="28" t="s">
        <v>811</v>
      </c>
      <c r="D2" s="28" t="s">
        <v>45</v>
      </c>
      <c r="G2" s="160" t="s">
        <v>47</v>
      </c>
      <c r="J2" s="160" t="s">
        <v>110</v>
      </c>
      <c r="N2" s="28" t="s">
        <v>113</v>
      </c>
      <c r="Q2" s="28" t="s">
        <v>46</v>
      </c>
      <c r="U2" s="28" t="s">
        <v>662</v>
      </c>
    </row>
    <row r="3" spans="1:23" s="22" customFormat="1" ht="16.5" customHeight="1">
      <c r="A3" s="23" t="s">
        <v>62</v>
      </c>
      <c r="B3" s="23" t="s">
        <v>63</v>
      </c>
      <c r="C3" s="23" t="s">
        <v>64</v>
      </c>
      <c r="D3" s="23" t="s">
        <v>171</v>
      </c>
      <c r="E3" s="25" t="s">
        <v>810</v>
      </c>
      <c r="F3" s="25" t="s">
        <v>86</v>
      </c>
      <c r="G3" s="25" t="s">
        <v>47</v>
      </c>
      <c r="H3" s="25"/>
      <c r="I3" s="25"/>
      <c r="J3" s="23" t="s">
        <v>111</v>
      </c>
      <c r="K3" s="25" t="s">
        <v>89</v>
      </c>
      <c r="L3" s="25" t="s">
        <v>48</v>
      </c>
      <c r="M3" s="25" t="s">
        <v>112</v>
      </c>
      <c r="N3" s="25" t="s">
        <v>114</v>
      </c>
      <c r="O3" s="161" t="s">
        <v>115</v>
      </c>
      <c r="P3" s="161" t="s">
        <v>116</v>
      </c>
      <c r="Q3" s="25" t="s">
        <v>62</v>
      </c>
      <c r="R3" s="25" t="s">
        <v>63</v>
      </c>
      <c r="S3" s="25" t="s">
        <v>117</v>
      </c>
      <c r="U3" s="25" t="s">
        <v>62</v>
      </c>
      <c r="V3" s="25" t="s">
        <v>63</v>
      </c>
      <c r="W3" s="25" t="s">
        <v>117</v>
      </c>
    </row>
    <row r="4" spans="1:23" s="22" customFormat="1" ht="17.100000000000001" customHeight="1">
      <c r="A4" s="48"/>
      <c r="B4" s="36"/>
      <c r="C4" s="36"/>
      <c r="D4" s="48"/>
      <c r="E4" s="36"/>
      <c r="F4" s="36"/>
      <c r="G4" s="36"/>
      <c r="H4" s="138"/>
      <c r="I4" s="138"/>
      <c r="J4" s="36"/>
      <c r="K4" s="36"/>
      <c r="L4" s="138"/>
      <c r="M4" s="138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48"/>
      <c r="E5" s="36"/>
      <c r="F5" s="36"/>
      <c r="G5" s="36"/>
      <c r="H5" s="138"/>
      <c r="I5" s="138"/>
      <c r="J5" s="36"/>
      <c r="K5" s="36"/>
      <c r="L5" s="138"/>
      <c r="M5" s="138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48"/>
      <c r="E6" s="36"/>
      <c r="F6" s="36"/>
      <c r="G6" s="36"/>
      <c r="H6" s="138"/>
      <c r="I6" s="138"/>
      <c r="J6" s="36"/>
      <c r="K6" s="36"/>
      <c r="L6" s="138"/>
      <c r="M6" s="138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48"/>
      <c r="E7" s="36"/>
      <c r="F7" s="36"/>
      <c r="G7" s="36"/>
      <c r="H7" s="138"/>
      <c r="I7" s="138"/>
      <c r="J7" s="36"/>
      <c r="K7" s="36"/>
      <c r="L7" s="138"/>
      <c r="M7" s="138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48"/>
      <c r="E8" s="36"/>
      <c r="F8" s="36"/>
      <c r="G8" s="36"/>
      <c r="H8" s="138"/>
      <c r="I8" s="138"/>
      <c r="J8" s="36"/>
      <c r="K8" s="36"/>
      <c r="L8" s="138"/>
      <c r="M8" s="138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48"/>
      <c r="E9" s="36"/>
      <c r="F9" s="36"/>
      <c r="G9" s="36"/>
      <c r="H9" s="138"/>
      <c r="I9" s="138"/>
      <c r="J9" s="36"/>
      <c r="K9" s="36"/>
      <c r="L9" s="138"/>
      <c r="M9" s="138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48"/>
      <c r="E10" s="36"/>
      <c r="F10" s="36"/>
      <c r="G10" s="36"/>
      <c r="H10" s="138"/>
      <c r="I10" s="138"/>
      <c r="J10" s="36"/>
      <c r="K10" s="36"/>
      <c r="L10" s="138"/>
      <c r="M10" s="138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48"/>
      <c r="E11" s="36"/>
      <c r="F11" s="36"/>
      <c r="G11" s="36"/>
      <c r="H11" s="138"/>
      <c r="I11" s="138"/>
      <c r="J11" s="36"/>
      <c r="K11" s="36"/>
      <c r="L11" s="138"/>
      <c r="M11" s="138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48"/>
      <c r="E12" s="36"/>
      <c r="F12" s="36"/>
      <c r="G12" s="36"/>
      <c r="H12" s="138"/>
      <c r="I12" s="138"/>
      <c r="J12" s="36"/>
      <c r="K12" s="36"/>
      <c r="L12" s="138"/>
      <c r="M12" s="138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48"/>
      <c r="E13" s="36"/>
      <c r="F13" s="36"/>
      <c r="G13" s="36"/>
      <c r="H13" s="138"/>
      <c r="I13" s="138"/>
      <c r="J13" s="36"/>
      <c r="K13" s="36"/>
      <c r="L13" s="138"/>
      <c r="M13" s="138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48"/>
      <c r="E14" s="36"/>
      <c r="F14" s="36"/>
      <c r="G14" s="36"/>
      <c r="H14" s="138"/>
      <c r="I14" s="138"/>
      <c r="J14" s="36"/>
      <c r="K14" s="36"/>
      <c r="L14" s="138"/>
      <c r="M14" s="138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48"/>
      <c r="E15" s="36"/>
      <c r="F15" s="36"/>
      <c r="G15" s="36"/>
      <c r="H15" s="138"/>
      <c r="I15" s="138"/>
      <c r="J15" s="36"/>
      <c r="K15" s="36"/>
      <c r="L15" s="84"/>
      <c r="M15" s="84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48"/>
      <c r="E16" s="36"/>
      <c r="F16" s="36"/>
      <c r="G16" s="36"/>
      <c r="H16" s="138"/>
      <c r="I16" s="138"/>
      <c r="J16" s="36"/>
      <c r="K16" s="36"/>
      <c r="L16" s="84"/>
      <c r="M16" s="84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48"/>
      <c r="E17" s="36"/>
      <c r="F17" s="36"/>
      <c r="G17" s="36"/>
      <c r="H17" s="138"/>
      <c r="I17" s="138"/>
      <c r="J17" s="36"/>
      <c r="K17" s="36"/>
      <c r="L17" s="84"/>
      <c r="M17" s="84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48"/>
      <c r="E18" s="36"/>
      <c r="F18" s="36"/>
      <c r="G18" s="36"/>
      <c r="H18" s="138"/>
      <c r="I18" s="138"/>
      <c r="J18" s="36"/>
      <c r="K18" s="36"/>
      <c r="L18" s="84"/>
      <c r="M18" s="84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48"/>
      <c r="E19" s="36"/>
      <c r="F19" s="36"/>
      <c r="G19" s="36"/>
      <c r="H19" s="138"/>
      <c r="I19" s="138"/>
      <c r="J19" s="36"/>
      <c r="K19" s="36"/>
      <c r="L19" s="84"/>
      <c r="M19" s="84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48"/>
      <c r="E20" s="36"/>
      <c r="F20" s="36"/>
      <c r="G20" s="36"/>
      <c r="H20" s="138"/>
      <c r="I20" s="138"/>
      <c r="J20" s="36"/>
      <c r="K20" s="36"/>
      <c r="L20" s="84"/>
      <c r="M20" s="84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48"/>
      <c r="E21" s="36"/>
      <c r="F21" s="36"/>
      <c r="G21" s="36"/>
      <c r="H21" s="138"/>
      <c r="I21" s="138"/>
      <c r="J21" s="36"/>
      <c r="K21" s="36"/>
      <c r="L21" s="84"/>
      <c r="M21" s="84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49"/>
      <c r="E22" s="24"/>
      <c r="F22" s="24"/>
      <c r="G22" s="24"/>
      <c r="H22" s="138"/>
      <c r="I22" s="138"/>
      <c r="J22" s="24"/>
      <c r="K22" s="24"/>
      <c r="L22" s="84"/>
      <c r="M22" s="84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2"/>
      <c r="E23" s="63"/>
      <c r="F23" s="63"/>
      <c r="G23" s="63"/>
      <c r="H23" s="138"/>
      <c r="I23" s="138"/>
      <c r="J23" s="63"/>
      <c r="K23" s="63"/>
      <c r="L23" s="84"/>
      <c r="M23" s="84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2"/>
      <c r="E24" s="63"/>
      <c r="F24" s="63"/>
      <c r="G24" s="63"/>
      <c r="H24" s="138"/>
      <c r="I24" s="138"/>
      <c r="J24" s="63"/>
      <c r="K24" s="63"/>
      <c r="L24" s="84"/>
      <c r="M24" s="84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162"/>
      <c r="B25" s="138"/>
      <c r="C25" s="138"/>
      <c r="D25" s="162"/>
      <c r="E25" s="138"/>
      <c r="F25" s="138"/>
      <c r="G25" s="138"/>
      <c r="H25" s="138"/>
      <c r="I25" s="138"/>
      <c r="J25" s="138"/>
      <c r="K25" s="138"/>
      <c r="L25" s="84"/>
      <c r="M25" s="84"/>
      <c r="N25" s="84"/>
      <c r="O25" s="84"/>
      <c r="P25" s="84"/>
      <c r="Q25" s="84"/>
      <c r="R25" s="84"/>
      <c r="S25" s="84"/>
      <c r="U25" s="84"/>
      <c r="V25" s="84"/>
      <c r="W25" s="84"/>
    </row>
    <row r="26" spans="1:23" s="22" customFormat="1" ht="17.100000000000001" customHeight="1">
      <c r="A26" s="162"/>
      <c r="B26" s="138"/>
      <c r="C26" s="138"/>
      <c r="D26" s="162"/>
      <c r="E26" s="138"/>
      <c r="F26" s="138"/>
      <c r="G26" s="138"/>
      <c r="H26" s="138"/>
      <c r="I26" s="138"/>
      <c r="J26" s="138"/>
      <c r="K26" s="138"/>
      <c r="L26" s="84"/>
      <c r="M26" s="84"/>
      <c r="N26" s="84"/>
      <c r="O26" s="84"/>
      <c r="P26" s="84"/>
      <c r="Q26" s="84"/>
      <c r="R26" s="84"/>
      <c r="S26" s="84"/>
      <c r="U26" s="84"/>
      <c r="V26" s="84"/>
      <c r="W26" s="84"/>
    </row>
    <row r="27" spans="1:23" s="22" customFormat="1" ht="17.100000000000001" customHeight="1">
      <c r="A27" s="162"/>
      <c r="B27" s="138"/>
      <c r="C27" s="138"/>
      <c r="D27" s="162"/>
      <c r="E27" s="138"/>
      <c r="F27" s="138"/>
      <c r="G27" s="138"/>
      <c r="H27" s="138"/>
      <c r="I27" s="138"/>
      <c r="J27" s="138"/>
      <c r="K27" s="138"/>
      <c r="L27" s="84"/>
      <c r="M27" s="84"/>
      <c r="N27" s="84"/>
      <c r="O27" s="84"/>
      <c r="P27" s="84"/>
      <c r="Q27" s="84"/>
      <c r="R27" s="84"/>
      <c r="S27" s="84"/>
      <c r="U27" s="84"/>
      <c r="V27" s="84"/>
      <c r="W27" s="84"/>
    </row>
    <row r="28" spans="1:23" s="22" customFormat="1" ht="17.100000000000001" customHeight="1">
      <c r="A28" s="162"/>
      <c r="B28" s="138"/>
      <c r="C28" s="138"/>
      <c r="D28" s="162"/>
      <c r="E28" s="138"/>
      <c r="F28" s="138"/>
      <c r="G28" s="138"/>
      <c r="H28" s="138"/>
      <c r="I28" s="138"/>
      <c r="J28" s="138"/>
      <c r="K28" s="138"/>
      <c r="L28" s="84"/>
      <c r="M28" s="84"/>
      <c r="N28" s="84"/>
      <c r="O28" s="84"/>
      <c r="P28" s="84"/>
      <c r="Q28" s="84"/>
      <c r="R28" s="84"/>
      <c r="S28" s="84"/>
      <c r="U28" s="84"/>
      <c r="V28" s="84"/>
      <c r="W28" s="84"/>
    </row>
    <row r="29" spans="1:23" s="22" customFormat="1" ht="17.100000000000001" customHeight="1">
      <c r="A29" s="162"/>
      <c r="B29" s="138"/>
      <c r="C29" s="138"/>
      <c r="D29" s="162"/>
      <c r="E29" s="138"/>
      <c r="F29" s="138"/>
      <c r="G29" s="138"/>
      <c r="H29" s="138"/>
      <c r="I29" s="138"/>
      <c r="J29" s="138"/>
      <c r="K29" s="138"/>
      <c r="L29" s="84"/>
      <c r="M29" s="84"/>
      <c r="N29" s="84"/>
      <c r="O29" s="84"/>
      <c r="P29" s="84"/>
      <c r="Q29" s="84"/>
      <c r="R29" s="84"/>
      <c r="S29" s="84"/>
      <c r="U29" s="84"/>
      <c r="V29" s="84"/>
      <c r="W29" s="84"/>
    </row>
    <row r="30" spans="1:23" s="22" customFormat="1" ht="17.100000000000001" customHeight="1">
      <c r="A30" s="162"/>
      <c r="B30" s="138"/>
      <c r="C30" s="138"/>
      <c r="D30" s="162"/>
      <c r="E30" s="138"/>
      <c r="F30" s="138"/>
      <c r="G30" s="138"/>
      <c r="H30" s="138"/>
      <c r="I30" s="138"/>
      <c r="J30" s="138"/>
      <c r="K30" s="138"/>
      <c r="L30" s="84"/>
      <c r="M30" s="84"/>
      <c r="N30" s="84"/>
      <c r="O30" s="84"/>
      <c r="P30" s="84"/>
      <c r="Q30" s="84"/>
      <c r="R30" s="84"/>
      <c r="S30" s="84"/>
      <c r="U30" s="84"/>
      <c r="V30" s="84"/>
      <c r="W30" s="84"/>
    </row>
    <row r="31" spans="1:23" s="22" customFormat="1" ht="17.100000000000001" customHeight="1">
      <c r="A31" s="162"/>
      <c r="B31" s="138"/>
      <c r="C31" s="138"/>
      <c r="D31" s="162"/>
      <c r="E31" s="138"/>
      <c r="F31" s="138"/>
      <c r="G31" s="138"/>
      <c r="H31" s="138"/>
      <c r="I31" s="138"/>
      <c r="J31" s="138"/>
      <c r="K31" s="138"/>
      <c r="L31" s="84"/>
      <c r="M31" s="84"/>
      <c r="N31" s="84"/>
      <c r="O31" s="84"/>
      <c r="P31" s="84"/>
      <c r="Q31" s="84"/>
      <c r="R31" s="84"/>
      <c r="S31" s="84"/>
      <c r="U31" s="84"/>
      <c r="V31" s="84"/>
      <c r="W31" s="84"/>
    </row>
    <row r="32" spans="1:23" s="22" customFormat="1" ht="17.100000000000001" customHeight="1">
      <c r="A32" s="162"/>
      <c r="B32" s="138"/>
      <c r="C32" s="138"/>
      <c r="D32" s="162"/>
      <c r="E32" s="138"/>
      <c r="F32" s="138"/>
      <c r="G32" s="138"/>
      <c r="H32" s="138"/>
      <c r="I32" s="138"/>
      <c r="J32" s="138"/>
      <c r="K32" s="138"/>
      <c r="L32" s="84"/>
      <c r="M32" s="84"/>
      <c r="N32" s="84"/>
      <c r="O32" s="84"/>
      <c r="P32" s="84"/>
      <c r="Q32" s="84"/>
      <c r="R32" s="84"/>
      <c r="S32" s="84"/>
      <c r="U32" s="84"/>
      <c r="V32" s="84"/>
      <c r="W32" s="84"/>
    </row>
    <row r="33" spans="1:36" s="22" customFormat="1" ht="17.100000000000001" customHeight="1">
      <c r="A33" s="49"/>
      <c r="B33" s="24"/>
      <c r="C33" s="24"/>
      <c r="D33" s="49"/>
      <c r="E33" s="24"/>
      <c r="F33" s="24"/>
      <c r="G33" s="24"/>
      <c r="H33" s="138"/>
      <c r="I33" s="138"/>
      <c r="J33" s="24"/>
      <c r="K33" s="24"/>
      <c r="L33" s="84"/>
      <c r="M33" s="84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814</v>
      </c>
    </row>
    <row r="36" spans="1:36" s="22" customFormat="1" ht="17.100000000000001" customHeight="1">
      <c r="A36" s="187" t="s">
        <v>812</v>
      </c>
      <c r="B36" s="187" t="s">
        <v>813</v>
      </c>
    </row>
    <row r="37" spans="1:36" s="22" customFormat="1" ht="17.100000000000001" customHeight="1">
      <c r="A37" s="49"/>
      <c r="B37" s="49"/>
    </row>
    <row r="38" spans="1:36" s="22" customFormat="1" ht="17.100000000000001" customHeight="1"/>
    <row r="39" spans="1:36" s="22" customFormat="1" ht="17.100000000000001" customHeight="1">
      <c r="A39" s="28" t="s">
        <v>348</v>
      </c>
    </row>
    <row r="40" spans="1:36" s="30" customFormat="1" ht="18" customHeight="1">
      <c r="A40" s="80" t="s">
        <v>55</v>
      </c>
      <c r="B40" s="80" t="s">
        <v>56</v>
      </c>
      <c r="C40" s="81" t="s">
        <v>118</v>
      </c>
      <c r="D40" s="81"/>
      <c r="E40" s="82"/>
      <c r="F40" s="81"/>
      <c r="G40" s="81"/>
      <c r="H40" s="81"/>
      <c r="I40" s="81"/>
      <c r="J40" s="81"/>
      <c r="K40" s="81"/>
      <c r="L40" s="81" t="s">
        <v>119</v>
      </c>
      <c r="M40" s="81" t="s">
        <v>120</v>
      </c>
      <c r="N40" s="81" t="s">
        <v>121</v>
      </c>
      <c r="O40" s="81" t="s">
        <v>122</v>
      </c>
      <c r="P40" s="81" t="s">
        <v>123</v>
      </c>
      <c r="Q40" s="81" t="s">
        <v>124</v>
      </c>
      <c r="R40" s="81" t="s">
        <v>125</v>
      </c>
      <c r="S40" s="81" t="s">
        <v>124</v>
      </c>
      <c r="T40" s="81" t="s">
        <v>780</v>
      </c>
      <c r="U40" s="81"/>
      <c r="V40" s="81" t="s">
        <v>781</v>
      </c>
      <c r="W40" s="81" t="s">
        <v>58</v>
      </c>
      <c r="X40" s="81"/>
      <c r="Y40" s="81" t="s">
        <v>772</v>
      </c>
      <c r="Z40" s="81" t="s">
        <v>773</v>
      </c>
      <c r="AA40" s="81" t="s">
        <v>774</v>
      </c>
      <c r="AB40" s="81" t="s">
        <v>775</v>
      </c>
      <c r="AC40" s="81" t="s">
        <v>776</v>
      </c>
      <c r="AD40" s="81" t="s">
        <v>779</v>
      </c>
      <c r="AE40" s="81" t="s">
        <v>777</v>
      </c>
      <c r="AF40" s="81" t="s">
        <v>778</v>
      </c>
      <c r="AG40" s="81"/>
      <c r="AH40" s="81"/>
      <c r="AI40" s="81" t="s">
        <v>59</v>
      </c>
      <c r="AJ40" s="2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71"/>
  <sheetViews>
    <sheetView zoomScaleNormal="100" workbookViewId="0"/>
  </sheetViews>
  <sheetFormatPr defaultColWidth="9" defaultRowHeight="17.100000000000001" customHeight="1"/>
  <cols>
    <col min="1" max="36" width="10.44140625" style="159" customWidth="1"/>
    <col min="37" max="16384" width="9" style="159"/>
  </cols>
  <sheetData>
    <row r="1" spans="1:23" s="22" customFormat="1" ht="33" customHeight="1">
      <c r="A1" s="26" t="s">
        <v>52</v>
      </c>
    </row>
    <row r="2" spans="1:23" s="22" customFormat="1" ht="17.100000000000001" customHeight="1">
      <c r="A2" s="28" t="s">
        <v>811</v>
      </c>
      <c r="D2" s="28" t="s">
        <v>45</v>
      </c>
      <c r="G2" s="160" t="s">
        <v>47</v>
      </c>
      <c r="J2" s="160" t="s">
        <v>110</v>
      </c>
      <c r="N2" s="28" t="s">
        <v>113</v>
      </c>
      <c r="Q2" s="28" t="s">
        <v>46</v>
      </c>
      <c r="U2" s="28" t="s">
        <v>663</v>
      </c>
    </row>
    <row r="3" spans="1:23" s="22" customFormat="1" ht="16.5" customHeight="1">
      <c r="A3" s="23" t="s">
        <v>62</v>
      </c>
      <c r="B3" s="23" t="s">
        <v>63</v>
      </c>
      <c r="C3" s="23" t="s">
        <v>64</v>
      </c>
      <c r="D3" s="23" t="s">
        <v>171</v>
      </c>
      <c r="E3" s="25" t="s">
        <v>810</v>
      </c>
      <c r="F3" s="25" t="s">
        <v>86</v>
      </c>
      <c r="G3" s="25" t="s">
        <v>47</v>
      </c>
      <c r="H3" s="25"/>
      <c r="I3" s="25"/>
      <c r="J3" s="23" t="s">
        <v>111</v>
      </c>
      <c r="K3" s="25" t="s">
        <v>89</v>
      </c>
      <c r="L3" s="25" t="s">
        <v>48</v>
      </c>
      <c r="M3" s="25" t="s">
        <v>112</v>
      </c>
      <c r="N3" s="25" t="s">
        <v>114</v>
      </c>
      <c r="O3" s="161" t="s">
        <v>115</v>
      </c>
      <c r="P3" s="161" t="s">
        <v>116</v>
      </c>
      <c r="Q3" s="25" t="s">
        <v>62</v>
      </c>
      <c r="R3" s="25" t="s">
        <v>63</v>
      </c>
      <c r="S3" s="25" t="s">
        <v>117</v>
      </c>
      <c r="U3" s="25" t="s">
        <v>62</v>
      </c>
      <c r="V3" s="25" t="s">
        <v>63</v>
      </c>
      <c r="W3" s="25" t="s">
        <v>117</v>
      </c>
    </row>
    <row r="4" spans="1:23" s="22" customFormat="1" ht="17.100000000000001" customHeight="1">
      <c r="A4" s="48"/>
      <c r="B4" s="36"/>
      <c r="C4" s="36"/>
      <c r="D4" s="48"/>
      <c r="E4" s="36"/>
      <c r="F4" s="36"/>
      <c r="G4" s="36"/>
      <c r="H4" s="138"/>
      <c r="I4" s="138"/>
      <c r="J4" s="36"/>
      <c r="K4" s="36"/>
      <c r="L4" s="138"/>
      <c r="M4" s="138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48"/>
      <c r="E5" s="36"/>
      <c r="F5" s="36"/>
      <c r="G5" s="36"/>
      <c r="H5" s="138"/>
      <c r="I5" s="138"/>
      <c r="J5" s="36"/>
      <c r="K5" s="36"/>
      <c r="L5" s="138"/>
      <c r="M5" s="138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48"/>
      <c r="E6" s="36"/>
      <c r="F6" s="36"/>
      <c r="G6" s="36"/>
      <c r="H6" s="138"/>
      <c r="I6" s="138"/>
      <c r="J6" s="36"/>
      <c r="K6" s="36"/>
      <c r="L6" s="138"/>
      <c r="M6" s="138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48"/>
      <c r="E7" s="36"/>
      <c r="F7" s="36"/>
      <c r="G7" s="36"/>
      <c r="H7" s="138"/>
      <c r="I7" s="138"/>
      <c r="J7" s="36"/>
      <c r="K7" s="36"/>
      <c r="L7" s="138"/>
      <c r="M7" s="138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48"/>
      <c r="E8" s="36"/>
      <c r="F8" s="36"/>
      <c r="G8" s="36"/>
      <c r="H8" s="138"/>
      <c r="I8" s="138"/>
      <c r="J8" s="36"/>
      <c r="K8" s="36"/>
      <c r="L8" s="138"/>
      <c r="M8" s="138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48"/>
      <c r="E9" s="36"/>
      <c r="F9" s="36"/>
      <c r="G9" s="36"/>
      <c r="H9" s="138"/>
      <c r="I9" s="138"/>
      <c r="J9" s="36"/>
      <c r="K9" s="36"/>
      <c r="L9" s="138"/>
      <c r="M9" s="138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48"/>
      <c r="E10" s="36"/>
      <c r="F10" s="36"/>
      <c r="G10" s="36"/>
      <c r="H10" s="138"/>
      <c r="I10" s="138"/>
      <c r="J10" s="36"/>
      <c r="K10" s="36"/>
      <c r="L10" s="138"/>
      <c r="M10" s="138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48"/>
      <c r="E11" s="36"/>
      <c r="F11" s="36"/>
      <c r="G11" s="36"/>
      <c r="H11" s="138"/>
      <c r="I11" s="138"/>
      <c r="J11" s="36"/>
      <c r="K11" s="36"/>
      <c r="L11" s="138"/>
      <c r="M11" s="138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48"/>
      <c r="E12" s="36"/>
      <c r="F12" s="36"/>
      <c r="G12" s="36"/>
      <c r="H12" s="138"/>
      <c r="I12" s="138"/>
      <c r="J12" s="36"/>
      <c r="K12" s="36"/>
      <c r="L12" s="138"/>
      <c r="M12" s="138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48"/>
      <c r="E13" s="36"/>
      <c r="F13" s="36"/>
      <c r="G13" s="36"/>
      <c r="H13" s="138"/>
      <c r="I13" s="138"/>
      <c r="J13" s="36"/>
      <c r="K13" s="36"/>
      <c r="L13" s="138"/>
      <c r="M13" s="138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48"/>
      <c r="E14" s="36"/>
      <c r="F14" s="36"/>
      <c r="G14" s="36"/>
      <c r="H14" s="138"/>
      <c r="I14" s="138"/>
      <c r="J14" s="36"/>
      <c r="K14" s="36"/>
      <c r="L14" s="138"/>
      <c r="M14" s="138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48"/>
      <c r="E15" s="36"/>
      <c r="F15" s="36"/>
      <c r="G15" s="36"/>
      <c r="H15" s="138"/>
      <c r="I15" s="138"/>
      <c r="J15" s="36"/>
      <c r="K15" s="36"/>
      <c r="L15" s="84"/>
      <c r="M15" s="84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48"/>
      <c r="E16" s="36"/>
      <c r="F16" s="36"/>
      <c r="G16" s="36"/>
      <c r="H16" s="138"/>
      <c r="I16" s="138"/>
      <c r="J16" s="36"/>
      <c r="K16" s="36"/>
      <c r="L16" s="84"/>
      <c r="M16" s="84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48"/>
      <c r="E17" s="36"/>
      <c r="F17" s="36"/>
      <c r="G17" s="36"/>
      <c r="H17" s="138"/>
      <c r="I17" s="138"/>
      <c r="J17" s="36"/>
      <c r="K17" s="36"/>
      <c r="L17" s="84"/>
      <c r="M17" s="84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48"/>
      <c r="E18" s="36"/>
      <c r="F18" s="36"/>
      <c r="G18" s="36"/>
      <c r="H18" s="138"/>
      <c r="I18" s="138"/>
      <c r="J18" s="36"/>
      <c r="K18" s="36"/>
      <c r="L18" s="84"/>
      <c r="M18" s="84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48"/>
      <c r="E19" s="36"/>
      <c r="F19" s="36"/>
      <c r="G19" s="36"/>
      <c r="H19" s="138"/>
      <c r="I19" s="138"/>
      <c r="J19" s="36"/>
      <c r="K19" s="36"/>
      <c r="L19" s="84"/>
      <c r="M19" s="84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48"/>
      <c r="E20" s="36"/>
      <c r="F20" s="36"/>
      <c r="G20" s="36"/>
      <c r="H20" s="138"/>
      <c r="I20" s="138"/>
      <c r="J20" s="36"/>
      <c r="K20" s="36"/>
      <c r="L20" s="84"/>
      <c r="M20" s="84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48"/>
      <c r="E21" s="36"/>
      <c r="F21" s="36"/>
      <c r="G21" s="36"/>
      <c r="H21" s="138"/>
      <c r="I21" s="138"/>
      <c r="J21" s="36"/>
      <c r="K21" s="36"/>
      <c r="L21" s="84"/>
      <c r="M21" s="84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49"/>
      <c r="E22" s="24"/>
      <c r="F22" s="24"/>
      <c r="G22" s="24"/>
      <c r="H22" s="138"/>
      <c r="I22" s="138"/>
      <c r="J22" s="24"/>
      <c r="K22" s="24"/>
      <c r="L22" s="84"/>
      <c r="M22" s="84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2"/>
      <c r="E23" s="63"/>
      <c r="F23" s="63"/>
      <c r="G23" s="63"/>
      <c r="H23" s="138"/>
      <c r="I23" s="138"/>
      <c r="J23" s="63"/>
      <c r="K23" s="63"/>
      <c r="L23" s="84"/>
      <c r="M23" s="84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2"/>
      <c r="E24" s="63"/>
      <c r="F24" s="63"/>
      <c r="G24" s="63"/>
      <c r="H24" s="138"/>
      <c r="I24" s="138"/>
      <c r="J24" s="63"/>
      <c r="K24" s="63"/>
      <c r="L24" s="84"/>
      <c r="M24" s="84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162"/>
      <c r="B25" s="138"/>
      <c r="C25" s="138"/>
      <c r="D25" s="162"/>
      <c r="E25" s="138"/>
      <c r="F25" s="138"/>
      <c r="G25" s="138"/>
      <c r="H25" s="138"/>
      <c r="I25" s="138"/>
      <c r="J25" s="138"/>
      <c r="K25" s="138"/>
      <c r="L25" s="84"/>
      <c r="M25" s="84"/>
      <c r="N25" s="84"/>
      <c r="O25" s="84"/>
      <c r="P25" s="84"/>
      <c r="Q25" s="84"/>
      <c r="R25" s="84"/>
      <c r="S25" s="84"/>
      <c r="U25" s="84"/>
      <c r="V25" s="84"/>
      <c r="W25" s="84"/>
    </row>
    <row r="26" spans="1:23" s="22" customFormat="1" ht="17.100000000000001" customHeight="1">
      <c r="A26" s="162"/>
      <c r="B26" s="138"/>
      <c r="C26" s="138"/>
      <c r="D26" s="162"/>
      <c r="E26" s="138"/>
      <c r="F26" s="138"/>
      <c r="G26" s="138"/>
      <c r="H26" s="138"/>
      <c r="I26" s="138"/>
      <c r="J26" s="138"/>
      <c r="K26" s="138"/>
      <c r="L26" s="84"/>
      <c r="M26" s="84"/>
      <c r="N26" s="84"/>
      <c r="O26" s="84"/>
      <c r="P26" s="84"/>
      <c r="Q26" s="84"/>
      <c r="R26" s="84"/>
      <c r="S26" s="84"/>
      <c r="U26" s="84"/>
      <c r="V26" s="84"/>
      <c r="W26" s="84"/>
    </row>
    <row r="27" spans="1:23" s="22" customFormat="1" ht="17.100000000000001" customHeight="1">
      <c r="A27" s="162"/>
      <c r="B27" s="138"/>
      <c r="C27" s="138"/>
      <c r="D27" s="162"/>
      <c r="E27" s="138"/>
      <c r="F27" s="138"/>
      <c r="G27" s="138"/>
      <c r="H27" s="138"/>
      <c r="I27" s="138"/>
      <c r="J27" s="138"/>
      <c r="K27" s="138"/>
      <c r="L27" s="84"/>
      <c r="M27" s="84"/>
      <c r="N27" s="84"/>
      <c r="O27" s="84"/>
      <c r="P27" s="84"/>
      <c r="Q27" s="84"/>
      <c r="R27" s="84"/>
      <c r="S27" s="84"/>
      <c r="U27" s="84"/>
      <c r="V27" s="84"/>
      <c r="W27" s="84"/>
    </row>
    <row r="28" spans="1:23" s="22" customFormat="1" ht="17.100000000000001" customHeight="1">
      <c r="A28" s="162"/>
      <c r="B28" s="138"/>
      <c r="C28" s="138"/>
      <c r="D28" s="162"/>
      <c r="E28" s="138"/>
      <c r="F28" s="138"/>
      <c r="G28" s="138"/>
      <c r="H28" s="138"/>
      <c r="I28" s="138"/>
      <c r="J28" s="138"/>
      <c r="K28" s="138"/>
      <c r="L28" s="84"/>
      <c r="M28" s="84"/>
      <c r="N28" s="84"/>
      <c r="O28" s="84"/>
      <c r="P28" s="84"/>
      <c r="Q28" s="84"/>
      <c r="R28" s="84"/>
      <c r="S28" s="84"/>
      <c r="U28" s="84"/>
      <c r="V28" s="84"/>
      <c r="W28" s="84"/>
    </row>
    <row r="29" spans="1:23" s="22" customFormat="1" ht="17.100000000000001" customHeight="1">
      <c r="A29" s="162"/>
      <c r="B29" s="138"/>
      <c r="C29" s="138"/>
      <c r="D29" s="162"/>
      <c r="E29" s="138"/>
      <c r="F29" s="138"/>
      <c r="G29" s="138"/>
      <c r="H29" s="138"/>
      <c r="I29" s="138"/>
      <c r="J29" s="138"/>
      <c r="K29" s="138"/>
      <c r="L29" s="84"/>
      <c r="M29" s="84"/>
      <c r="N29" s="84"/>
      <c r="O29" s="84"/>
      <c r="P29" s="84"/>
      <c r="Q29" s="84"/>
      <c r="R29" s="84"/>
      <c r="S29" s="84"/>
      <c r="U29" s="84"/>
      <c r="V29" s="84"/>
      <c r="W29" s="84"/>
    </row>
    <row r="30" spans="1:23" s="22" customFormat="1" ht="17.100000000000001" customHeight="1">
      <c r="A30" s="162"/>
      <c r="B30" s="138"/>
      <c r="C30" s="138"/>
      <c r="D30" s="162"/>
      <c r="E30" s="138"/>
      <c r="F30" s="138"/>
      <c r="G30" s="138"/>
      <c r="H30" s="138"/>
      <c r="I30" s="138"/>
      <c r="J30" s="138"/>
      <c r="K30" s="138"/>
      <c r="L30" s="84"/>
      <c r="M30" s="84"/>
      <c r="N30" s="84"/>
      <c r="O30" s="84"/>
      <c r="P30" s="84"/>
      <c r="Q30" s="84"/>
      <c r="R30" s="84"/>
      <c r="S30" s="84"/>
      <c r="U30" s="84"/>
      <c r="V30" s="84"/>
      <c r="W30" s="84"/>
    </row>
    <row r="31" spans="1:23" s="22" customFormat="1" ht="17.100000000000001" customHeight="1">
      <c r="A31" s="162"/>
      <c r="B31" s="138"/>
      <c r="C31" s="138"/>
      <c r="D31" s="162"/>
      <c r="E31" s="138"/>
      <c r="F31" s="138"/>
      <c r="G31" s="138"/>
      <c r="H31" s="138"/>
      <c r="I31" s="138"/>
      <c r="J31" s="138"/>
      <c r="K31" s="138"/>
      <c r="L31" s="84"/>
      <c r="M31" s="84"/>
      <c r="N31" s="84"/>
      <c r="O31" s="84"/>
      <c r="P31" s="84"/>
      <c r="Q31" s="84"/>
      <c r="R31" s="84"/>
      <c r="S31" s="84"/>
      <c r="U31" s="84"/>
      <c r="V31" s="84"/>
      <c r="W31" s="84"/>
    </row>
    <row r="32" spans="1:23" s="22" customFormat="1" ht="17.100000000000001" customHeight="1">
      <c r="A32" s="162"/>
      <c r="B32" s="138"/>
      <c r="C32" s="138"/>
      <c r="D32" s="162"/>
      <c r="E32" s="138"/>
      <c r="F32" s="138"/>
      <c r="G32" s="138"/>
      <c r="H32" s="138"/>
      <c r="I32" s="138"/>
      <c r="J32" s="138"/>
      <c r="K32" s="138"/>
      <c r="L32" s="84"/>
      <c r="M32" s="84"/>
      <c r="N32" s="84"/>
      <c r="O32" s="84"/>
      <c r="P32" s="84"/>
      <c r="Q32" s="84"/>
      <c r="R32" s="84"/>
      <c r="S32" s="84"/>
      <c r="U32" s="84"/>
      <c r="V32" s="84"/>
      <c r="W32" s="84"/>
    </row>
    <row r="33" spans="1:36" s="22" customFormat="1" ht="17.100000000000001" customHeight="1">
      <c r="A33" s="49"/>
      <c r="B33" s="24"/>
      <c r="C33" s="24"/>
      <c r="D33" s="49"/>
      <c r="E33" s="24"/>
      <c r="F33" s="24"/>
      <c r="G33" s="24"/>
      <c r="H33" s="138"/>
      <c r="I33" s="138"/>
      <c r="J33" s="24"/>
      <c r="K33" s="24"/>
      <c r="L33" s="84"/>
      <c r="M33" s="84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814</v>
      </c>
    </row>
    <row r="36" spans="1:36" s="22" customFormat="1" ht="17.100000000000001" customHeight="1">
      <c r="A36" s="187" t="s">
        <v>812</v>
      </c>
      <c r="B36" s="187" t="s">
        <v>813</v>
      </c>
    </row>
    <row r="37" spans="1:36" s="22" customFormat="1" ht="17.100000000000001" customHeight="1">
      <c r="A37" s="49"/>
      <c r="B37" s="49"/>
    </row>
    <row r="38" spans="1:36" s="22" customFormat="1" ht="17.100000000000001" customHeight="1"/>
    <row r="39" spans="1:36" s="22" customFormat="1" ht="17.100000000000001" customHeight="1">
      <c r="A39" s="28" t="s">
        <v>349</v>
      </c>
    </row>
    <row r="40" spans="1:36" s="30" customFormat="1" ht="18" customHeight="1">
      <c r="A40" s="187" t="s">
        <v>55</v>
      </c>
      <c r="B40" s="187" t="s">
        <v>56</v>
      </c>
      <c r="C40" s="81" t="s">
        <v>118</v>
      </c>
      <c r="D40" s="81"/>
      <c r="E40" s="82"/>
      <c r="F40" s="81"/>
      <c r="G40" s="81"/>
      <c r="H40" s="81"/>
      <c r="I40" s="81"/>
      <c r="J40" s="81"/>
      <c r="K40" s="81"/>
      <c r="L40" s="81" t="s">
        <v>119</v>
      </c>
      <c r="M40" s="81" t="s">
        <v>120</v>
      </c>
      <c r="N40" s="81" t="s">
        <v>121</v>
      </c>
      <c r="O40" s="81" t="s">
        <v>122</v>
      </c>
      <c r="P40" s="81" t="s">
        <v>123</v>
      </c>
      <c r="Q40" s="81" t="s">
        <v>124</v>
      </c>
      <c r="R40" s="81" t="s">
        <v>125</v>
      </c>
      <c r="S40" s="81" t="s">
        <v>124</v>
      </c>
      <c r="T40" s="81" t="s">
        <v>780</v>
      </c>
      <c r="U40" s="81"/>
      <c r="V40" s="81" t="s">
        <v>781</v>
      </c>
      <c r="W40" s="81" t="s">
        <v>58</v>
      </c>
      <c r="X40" s="81"/>
      <c r="Y40" s="81" t="s">
        <v>772</v>
      </c>
      <c r="Z40" s="81" t="s">
        <v>773</v>
      </c>
      <c r="AA40" s="81" t="s">
        <v>774</v>
      </c>
      <c r="AB40" s="81" t="s">
        <v>775</v>
      </c>
      <c r="AC40" s="81" t="s">
        <v>776</v>
      </c>
      <c r="AD40" s="81" t="s">
        <v>779</v>
      </c>
      <c r="AE40" s="81" t="s">
        <v>777</v>
      </c>
      <c r="AF40" s="81" t="s">
        <v>778</v>
      </c>
      <c r="AG40" s="81"/>
      <c r="AH40" s="81"/>
      <c r="AI40" s="81" t="s">
        <v>59</v>
      </c>
      <c r="AJ40" s="22"/>
    </row>
    <row r="41" spans="1:36" s="249" customFormat="1" ht="17.100000000000001" customHeight="1"/>
    <row r="42" spans="1:36" s="249" customFormat="1" ht="17.100000000000001" customHeight="1"/>
    <row r="43" spans="1:36" s="249" customFormat="1" ht="17.100000000000001" customHeight="1"/>
    <row r="44" spans="1:36" s="249" customFormat="1" ht="17.100000000000001" customHeight="1"/>
    <row r="45" spans="1:36" s="249" customFormat="1" ht="17.100000000000001" customHeight="1"/>
    <row r="46" spans="1:36" s="249" customFormat="1" ht="17.100000000000001" customHeight="1"/>
    <row r="47" spans="1:36" s="249" customFormat="1" ht="17.100000000000001" customHeight="1"/>
    <row r="48" spans="1:36" s="249" customFormat="1" ht="17.100000000000001" customHeight="1"/>
    <row r="49" s="249" customFormat="1" ht="17.100000000000001" customHeight="1"/>
    <row r="50" s="249" customFormat="1" ht="17.100000000000001" customHeight="1"/>
    <row r="51" s="249" customFormat="1" ht="17.100000000000001" customHeight="1"/>
    <row r="52" s="249" customFormat="1" ht="17.100000000000001" customHeight="1"/>
    <row r="53" s="249" customFormat="1" ht="17.100000000000001" customHeight="1"/>
    <row r="54" s="249" customFormat="1" ht="17.100000000000001" customHeight="1"/>
    <row r="55" s="249" customFormat="1" ht="17.100000000000001" customHeight="1"/>
    <row r="56" s="249" customFormat="1" ht="17.100000000000001" customHeight="1"/>
    <row r="57" s="249" customFormat="1" ht="17.100000000000001" customHeight="1"/>
    <row r="58" s="249" customFormat="1" ht="17.100000000000001" customHeight="1"/>
    <row r="59" s="249" customFormat="1" ht="17.100000000000001" customHeight="1"/>
    <row r="60" s="249" customFormat="1" ht="17.100000000000001" customHeight="1"/>
    <row r="61" s="249" customFormat="1" ht="17.100000000000001" customHeight="1"/>
    <row r="62" s="249" customFormat="1" ht="17.100000000000001" customHeight="1"/>
    <row r="63" s="249" customFormat="1" ht="17.100000000000001" customHeight="1"/>
    <row r="64" s="249" customFormat="1" ht="17.100000000000001" customHeight="1"/>
    <row r="65" s="249" customFormat="1" ht="17.100000000000001" customHeight="1"/>
    <row r="66" s="249" customFormat="1" ht="17.100000000000001" customHeight="1"/>
    <row r="67" s="249" customFormat="1" ht="17.100000000000001" customHeight="1"/>
    <row r="68" s="249" customFormat="1" ht="17.100000000000001" customHeight="1"/>
    <row r="69" s="249" customFormat="1" ht="17.100000000000001" customHeight="1"/>
    <row r="70" s="249" customFormat="1" ht="17.100000000000001" customHeight="1"/>
    <row r="71" s="249" customFormat="1" ht="17.100000000000001" customHeight="1"/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71"/>
  <sheetViews>
    <sheetView zoomScaleNormal="100" workbookViewId="0"/>
  </sheetViews>
  <sheetFormatPr defaultColWidth="9" defaultRowHeight="17.100000000000001" customHeight="1"/>
  <cols>
    <col min="1" max="36" width="10.44140625" style="159" customWidth="1"/>
    <col min="37" max="16384" width="9" style="159"/>
  </cols>
  <sheetData>
    <row r="1" spans="1:23" s="22" customFormat="1" ht="33" customHeight="1">
      <c r="A1" s="26" t="s">
        <v>52</v>
      </c>
    </row>
    <row r="2" spans="1:23" s="22" customFormat="1" ht="17.100000000000001" customHeight="1">
      <c r="A2" s="28" t="s">
        <v>811</v>
      </c>
      <c r="D2" s="28" t="s">
        <v>45</v>
      </c>
      <c r="G2" s="160" t="s">
        <v>47</v>
      </c>
      <c r="J2" s="160" t="s">
        <v>110</v>
      </c>
      <c r="N2" s="28" t="s">
        <v>113</v>
      </c>
      <c r="Q2" s="28" t="s">
        <v>46</v>
      </c>
      <c r="U2" s="28" t="s">
        <v>663</v>
      </c>
    </row>
    <row r="3" spans="1:23" s="22" customFormat="1" ht="16.5" customHeight="1">
      <c r="A3" s="23" t="s">
        <v>62</v>
      </c>
      <c r="B3" s="23" t="s">
        <v>63</v>
      </c>
      <c r="C3" s="23" t="s">
        <v>64</v>
      </c>
      <c r="D3" s="23" t="s">
        <v>171</v>
      </c>
      <c r="E3" s="25" t="s">
        <v>810</v>
      </c>
      <c r="F3" s="25" t="s">
        <v>86</v>
      </c>
      <c r="G3" s="25" t="s">
        <v>47</v>
      </c>
      <c r="H3" s="25"/>
      <c r="I3" s="25"/>
      <c r="J3" s="23" t="s">
        <v>111</v>
      </c>
      <c r="K3" s="25" t="s">
        <v>89</v>
      </c>
      <c r="L3" s="25" t="s">
        <v>48</v>
      </c>
      <c r="M3" s="25" t="s">
        <v>112</v>
      </c>
      <c r="N3" s="25" t="s">
        <v>114</v>
      </c>
      <c r="O3" s="161" t="s">
        <v>115</v>
      </c>
      <c r="P3" s="161" t="s">
        <v>116</v>
      </c>
      <c r="Q3" s="25" t="s">
        <v>62</v>
      </c>
      <c r="R3" s="25" t="s">
        <v>63</v>
      </c>
      <c r="S3" s="25" t="s">
        <v>117</v>
      </c>
      <c r="U3" s="25" t="s">
        <v>62</v>
      </c>
      <c r="V3" s="25" t="s">
        <v>63</v>
      </c>
      <c r="W3" s="25" t="s">
        <v>117</v>
      </c>
    </row>
    <row r="4" spans="1:23" s="22" customFormat="1" ht="17.100000000000001" customHeight="1">
      <c r="A4" s="48"/>
      <c r="B4" s="36"/>
      <c r="C4" s="36"/>
      <c r="D4" s="48"/>
      <c r="E4" s="36"/>
      <c r="F4" s="36"/>
      <c r="G4" s="36"/>
      <c r="H4" s="138"/>
      <c r="I4" s="138"/>
      <c r="J4" s="36"/>
      <c r="K4" s="36"/>
      <c r="L4" s="138"/>
      <c r="M4" s="138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48"/>
      <c r="E5" s="36"/>
      <c r="F5" s="36"/>
      <c r="G5" s="36"/>
      <c r="H5" s="138"/>
      <c r="I5" s="138"/>
      <c r="J5" s="36"/>
      <c r="K5" s="36"/>
      <c r="L5" s="138"/>
      <c r="M5" s="138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48"/>
      <c r="E6" s="36"/>
      <c r="F6" s="36"/>
      <c r="G6" s="36"/>
      <c r="H6" s="138"/>
      <c r="I6" s="138"/>
      <c r="J6" s="36"/>
      <c r="K6" s="36"/>
      <c r="L6" s="138"/>
      <c r="M6" s="138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48"/>
      <c r="E7" s="36"/>
      <c r="F7" s="36"/>
      <c r="G7" s="36"/>
      <c r="H7" s="138"/>
      <c r="I7" s="138"/>
      <c r="J7" s="36"/>
      <c r="K7" s="36"/>
      <c r="L7" s="138"/>
      <c r="M7" s="138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48"/>
      <c r="E8" s="36"/>
      <c r="F8" s="36"/>
      <c r="G8" s="36"/>
      <c r="H8" s="138"/>
      <c r="I8" s="138"/>
      <c r="J8" s="36"/>
      <c r="K8" s="36"/>
      <c r="L8" s="138"/>
      <c r="M8" s="138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48"/>
      <c r="E9" s="36"/>
      <c r="F9" s="36"/>
      <c r="G9" s="36"/>
      <c r="H9" s="138"/>
      <c r="I9" s="138"/>
      <c r="J9" s="36"/>
      <c r="K9" s="36"/>
      <c r="L9" s="138"/>
      <c r="M9" s="138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48"/>
      <c r="E10" s="36"/>
      <c r="F10" s="36"/>
      <c r="G10" s="36"/>
      <c r="H10" s="138"/>
      <c r="I10" s="138"/>
      <c r="J10" s="36"/>
      <c r="K10" s="36"/>
      <c r="L10" s="138"/>
      <c r="M10" s="138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48"/>
      <c r="E11" s="36"/>
      <c r="F11" s="36"/>
      <c r="G11" s="36"/>
      <c r="H11" s="138"/>
      <c r="I11" s="138"/>
      <c r="J11" s="36"/>
      <c r="K11" s="36"/>
      <c r="L11" s="138"/>
      <c r="M11" s="138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48"/>
      <c r="E12" s="36"/>
      <c r="F12" s="36"/>
      <c r="G12" s="36"/>
      <c r="H12" s="138"/>
      <c r="I12" s="138"/>
      <c r="J12" s="36"/>
      <c r="K12" s="36"/>
      <c r="L12" s="138"/>
      <c r="M12" s="138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48"/>
      <c r="E13" s="36"/>
      <c r="F13" s="36"/>
      <c r="G13" s="36"/>
      <c r="H13" s="138"/>
      <c r="I13" s="138"/>
      <c r="J13" s="36"/>
      <c r="K13" s="36"/>
      <c r="L13" s="138"/>
      <c r="M13" s="138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48"/>
      <c r="E14" s="36"/>
      <c r="F14" s="36"/>
      <c r="G14" s="36"/>
      <c r="H14" s="138"/>
      <c r="I14" s="138"/>
      <c r="J14" s="36"/>
      <c r="K14" s="36"/>
      <c r="L14" s="138"/>
      <c r="M14" s="138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48"/>
      <c r="E15" s="36"/>
      <c r="F15" s="36"/>
      <c r="G15" s="36"/>
      <c r="H15" s="138"/>
      <c r="I15" s="138"/>
      <c r="J15" s="36"/>
      <c r="K15" s="36"/>
      <c r="L15" s="84"/>
      <c r="M15" s="84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48"/>
      <c r="E16" s="36"/>
      <c r="F16" s="36"/>
      <c r="G16" s="36"/>
      <c r="H16" s="138"/>
      <c r="I16" s="138"/>
      <c r="J16" s="36"/>
      <c r="K16" s="36"/>
      <c r="L16" s="84"/>
      <c r="M16" s="84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48"/>
      <c r="E17" s="36"/>
      <c r="F17" s="36"/>
      <c r="G17" s="36"/>
      <c r="H17" s="138"/>
      <c r="I17" s="138"/>
      <c r="J17" s="36"/>
      <c r="K17" s="36"/>
      <c r="L17" s="84"/>
      <c r="M17" s="84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48"/>
      <c r="E18" s="36"/>
      <c r="F18" s="36"/>
      <c r="G18" s="36"/>
      <c r="H18" s="138"/>
      <c r="I18" s="138"/>
      <c r="J18" s="36"/>
      <c r="K18" s="36"/>
      <c r="L18" s="84"/>
      <c r="M18" s="84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48"/>
      <c r="E19" s="36"/>
      <c r="F19" s="36"/>
      <c r="G19" s="36"/>
      <c r="H19" s="138"/>
      <c r="I19" s="138"/>
      <c r="J19" s="36"/>
      <c r="K19" s="36"/>
      <c r="L19" s="84"/>
      <c r="M19" s="84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48"/>
      <c r="E20" s="36"/>
      <c r="F20" s="36"/>
      <c r="G20" s="36"/>
      <c r="H20" s="138"/>
      <c r="I20" s="138"/>
      <c r="J20" s="36"/>
      <c r="K20" s="36"/>
      <c r="L20" s="84"/>
      <c r="M20" s="84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48"/>
      <c r="E21" s="36"/>
      <c r="F21" s="36"/>
      <c r="G21" s="36"/>
      <c r="H21" s="138"/>
      <c r="I21" s="138"/>
      <c r="J21" s="36"/>
      <c r="K21" s="36"/>
      <c r="L21" s="84"/>
      <c r="M21" s="84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49"/>
      <c r="E22" s="24"/>
      <c r="F22" s="24"/>
      <c r="G22" s="24"/>
      <c r="H22" s="138"/>
      <c r="I22" s="138"/>
      <c r="J22" s="24"/>
      <c r="K22" s="24"/>
      <c r="L22" s="84"/>
      <c r="M22" s="84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2"/>
      <c r="E23" s="63"/>
      <c r="F23" s="63"/>
      <c r="G23" s="63"/>
      <c r="H23" s="138"/>
      <c r="I23" s="138"/>
      <c r="J23" s="63"/>
      <c r="K23" s="63"/>
      <c r="L23" s="84"/>
      <c r="M23" s="84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2"/>
      <c r="E24" s="63"/>
      <c r="F24" s="63"/>
      <c r="G24" s="63"/>
      <c r="H24" s="138"/>
      <c r="I24" s="138"/>
      <c r="J24" s="63"/>
      <c r="K24" s="63"/>
      <c r="L24" s="84"/>
      <c r="M24" s="84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162"/>
      <c r="B25" s="138"/>
      <c r="C25" s="138"/>
      <c r="D25" s="162"/>
      <c r="E25" s="138"/>
      <c r="F25" s="138"/>
      <c r="G25" s="138"/>
      <c r="H25" s="138"/>
      <c r="I25" s="138"/>
      <c r="J25" s="138"/>
      <c r="K25" s="138"/>
      <c r="L25" s="84"/>
      <c r="M25" s="84"/>
      <c r="N25" s="84"/>
      <c r="O25" s="84"/>
      <c r="P25" s="84"/>
      <c r="Q25" s="84"/>
      <c r="R25" s="84"/>
      <c r="S25" s="84"/>
      <c r="U25" s="84"/>
      <c r="V25" s="84"/>
      <c r="W25" s="84"/>
    </row>
    <row r="26" spans="1:23" s="22" customFormat="1" ht="17.100000000000001" customHeight="1">
      <c r="A26" s="162"/>
      <c r="B26" s="138"/>
      <c r="C26" s="138"/>
      <c r="D26" s="162"/>
      <c r="E26" s="138"/>
      <c r="F26" s="138"/>
      <c r="G26" s="138"/>
      <c r="H26" s="138"/>
      <c r="I26" s="138"/>
      <c r="J26" s="138"/>
      <c r="K26" s="138"/>
      <c r="L26" s="84"/>
      <c r="M26" s="84"/>
      <c r="N26" s="84"/>
      <c r="O26" s="84"/>
      <c r="P26" s="84"/>
      <c r="Q26" s="84"/>
      <c r="R26" s="84"/>
      <c r="S26" s="84"/>
      <c r="U26" s="84"/>
      <c r="V26" s="84"/>
      <c r="W26" s="84"/>
    </row>
    <row r="27" spans="1:23" s="22" customFormat="1" ht="17.100000000000001" customHeight="1">
      <c r="A27" s="162"/>
      <c r="B27" s="138"/>
      <c r="C27" s="138"/>
      <c r="D27" s="162"/>
      <c r="E27" s="138"/>
      <c r="F27" s="138"/>
      <c r="G27" s="138"/>
      <c r="H27" s="138"/>
      <c r="I27" s="138"/>
      <c r="J27" s="138"/>
      <c r="K27" s="138"/>
      <c r="L27" s="84"/>
      <c r="M27" s="84"/>
      <c r="N27" s="84"/>
      <c r="O27" s="84"/>
      <c r="P27" s="84"/>
      <c r="Q27" s="84"/>
      <c r="R27" s="84"/>
      <c r="S27" s="84"/>
      <c r="U27" s="84"/>
      <c r="V27" s="84"/>
      <c r="W27" s="84"/>
    </row>
    <row r="28" spans="1:23" s="22" customFormat="1" ht="17.100000000000001" customHeight="1">
      <c r="A28" s="162"/>
      <c r="B28" s="138"/>
      <c r="C28" s="138"/>
      <c r="D28" s="162"/>
      <c r="E28" s="138"/>
      <c r="F28" s="138"/>
      <c r="G28" s="138"/>
      <c r="H28" s="138"/>
      <c r="I28" s="138"/>
      <c r="J28" s="138"/>
      <c r="K28" s="138"/>
      <c r="L28" s="84"/>
      <c r="M28" s="84"/>
      <c r="N28" s="84"/>
      <c r="O28" s="84"/>
      <c r="P28" s="84"/>
      <c r="Q28" s="84"/>
      <c r="R28" s="84"/>
      <c r="S28" s="84"/>
      <c r="U28" s="84"/>
      <c r="V28" s="84"/>
      <c r="W28" s="84"/>
    </row>
    <row r="29" spans="1:23" s="22" customFormat="1" ht="17.100000000000001" customHeight="1">
      <c r="A29" s="162"/>
      <c r="B29" s="138"/>
      <c r="C29" s="138"/>
      <c r="D29" s="162"/>
      <c r="E29" s="138"/>
      <c r="F29" s="138"/>
      <c r="G29" s="138"/>
      <c r="H29" s="138"/>
      <c r="I29" s="138"/>
      <c r="J29" s="138"/>
      <c r="K29" s="138"/>
      <c r="L29" s="84"/>
      <c r="M29" s="84"/>
      <c r="N29" s="84"/>
      <c r="O29" s="84"/>
      <c r="P29" s="84"/>
      <c r="Q29" s="84"/>
      <c r="R29" s="84"/>
      <c r="S29" s="84"/>
      <c r="U29" s="84"/>
      <c r="V29" s="84"/>
      <c r="W29" s="84"/>
    </row>
    <row r="30" spans="1:23" s="22" customFormat="1" ht="17.100000000000001" customHeight="1">
      <c r="A30" s="162"/>
      <c r="B30" s="138"/>
      <c r="C30" s="138"/>
      <c r="D30" s="162"/>
      <c r="E30" s="138"/>
      <c r="F30" s="138"/>
      <c r="G30" s="138"/>
      <c r="H30" s="138"/>
      <c r="I30" s="138"/>
      <c r="J30" s="138"/>
      <c r="K30" s="138"/>
      <c r="L30" s="84"/>
      <c r="M30" s="84"/>
      <c r="N30" s="84"/>
      <c r="O30" s="84"/>
      <c r="P30" s="84"/>
      <c r="Q30" s="84"/>
      <c r="R30" s="84"/>
      <c r="S30" s="84"/>
      <c r="U30" s="84"/>
      <c r="V30" s="84"/>
      <c r="W30" s="84"/>
    </row>
    <row r="31" spans="1:23" s="22" customFormat="1" ht="17.100000000000001" customHeight="1">
      <c r="A31" s="162"/>
      <c r="B31" s="138"/>
      <c r="C31" s="138"/>
      <c r="D31" s="162"/>
      <c r="E31" s="138"/>
      <c r="F31" s="138"/>
      <c r="G31" s="138"/>
      <c r="H31" s="138"/>
      <c r="I31" s="138"/>
      <c r="J31" s="138"/>
      <c r="K31" s="138"/>
      <c r="L31" s="84"/>
      <c r="M31" s="84"/>
      <c r="N31" s="84"/>
      <c r="O31" s="84"/>
      <c r="P31" s="84"/>
      <c r="Q31" s="84"/>
      <c r="R31" s="84"/>
      <c r="S31" s="84"/>
      <c r="U31" s="84"/>
      <c r="V31" s="84"/>
      <c r="W31" s="84"/>
    </row>
    <row r="32" spans="1:23" s="22" customFormat="1" ht="17.100000000000001" customHeight="1">
      <c r="A32" s="162"/>
      <c r="B32" s="138"/>
      <c r="C32" s="138"/>
      <c r="D32" s="162"/>
      <c r="E32" s="138"/>
      <c r="F32" s="138"/>
      <c r="G32" s="138"/>
      <c r="H32" s="138"/>
      <c r="I32" s="138"/>
      <c r="J32" s="138"/>
      <c r="K32" s="138"/>
      <c r="L32" s="84"/>
      <c r="M32" s="84"/>
      <c r="N32" s="84"/>
      <c r="O32" s="84"/>
      <c r="P32" s="84"/>
      <c r="Q32" s="84"/>
      <c r="R32" s="84"/>
      <c r="S32" s="84"/>
      <c r="U32" s="84"/>
      <c r="V32" s="84"/>
      <c r="W32" s="84"/>
    </row>
    <row r="33" spans="1:36" s="22" customFormat="1" ht="17.100000000000001" customHeight="1">
      <c r="A33" s="49"/>
      <c r="B33" s="24"/>
      <c r="C33" s="24"/>
      <c r="D33" s="49"/>
      <c r="E33" s="24"/>
      <c r="F33" s="24"/>
      <c r="G33" s="24"/>
      <c r="H33" s="138"/>
      <c r="I33" s="138"/>
      <c r="J33" s="24"/>
      <c r="K33" s="24"/>
      <c r="L33" s="84"/>
      <c r="M33" s="84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814</v>
      </c>
    </row>
    <row r="36" spans="1:36" s="22" customFormat="1" ht="17.100000000000001" customHeight="1">
      <c r="A36" s="187" t="s">
        <v>812</v>
      </c>
      <c r="B36" s="187" t="s">
        <v>813</v>
      </c>
    </row>
    <row r="37" spans="1:36" s="22" customFormat="1" ht="17.100000000000001" customHeight="1">
      <c r="A37" s="49"/>
      <c r="B37" s="49"/>
    </row>
    <row r="38" spans="1:36" s="22" customFormat="1" ht="17.100000000000001" customHeight="1"/>
    <row r="39" spans="1:36" s="22" customFormat="1" ht="17.100000000000001" customHeight="1">
      <c r="A39" s="28" t="s">
        <v>348</v>
      </c>
    </row>
    <row r="40" spans="1:36" s="30" customFormat="1" ht="18" customHeight="1">
      <c r="A40" s="187" t="s">
        <v>55</v>
      </c>
      <c r="B40" s="187" t="s">
        <v>56</v>
      </c>
      <c r="C40" s="81" t="s">
        <v>118</v>
      </c>
      <c r="D40" s="81"/>
      <c r="E40" s="82"/>
      <c r="F40" s="81"/>
      <c r="G40" s="81"/>
      <c r="H40" s="81"/>
      <c r="I40" s="81"/>
      <c r="J40" s="81"/>
      <c r="K40" s="81"/>
      <c r="L40" s="81" t="s">
        <v>119</v>
      </c>
      <c r="M40" s="81" t="s">
        <v>120</v>
      </c>
      <c r="N40" s="81" t="s">
        <v>121</v>
      </c>
      <c r="O40" s="81" t="s">
        <v>122</v>
      </c>
      <c r="P40" s="81" t="s">
        <v>123</v>
      </c>
      <c r="Q40" s="81" t="s">
        <v>124</v>
      </c>
      <c r="R40" s="81" t="s">
        <v>125</v>
      </c>
      <c r="S40" s="81" t="s">
        <v>124</v>
      </c>
      <c r="T40" s="81" t="s">
        <v>780</v>
      </c>
      <c r="U40" s="81"/>
      <c r="V40" s="81" t="s">
        <v>781</v>
      </c>
      <c r="W40" s="81" t="s">
        <v>58</v>
      </c>
      <c r="X40" s="81"/>
      <c r="Y40" s="81" t="s">
        <v>772</v>
      </c>
      <c r="Z40" s="81" t="s">
        <v>773</v>
      </c>
      <c r="AA40" s="81" t="s">
        <v>774</v>
      </c>
      <c r="AB40" s="81" t="s">
        <v>775</v>
      </c>
      <c r="AC40" s="81" t="s">
        <v>776</v>
      </c>
      <c r="AD40" s="81" t="s">
        <v>779</v>
      </c>
      <c r="AE40" s="81" t="s">
        <v>777</v>
      </c>
      <c r="AF40" s="81" t="s">
        <v>778</v>
      </c>
      <c r="AG40" s="81"/>
      <c r="AH40" s="81"/>
      <c r="AI40" s="81" t="s">
        <v>59</v>
      </c>
      <c r="AJ40" s="22"/>
    </row>
    <row r="41" spans="1:36" s="249" customFormat="1" ht="17.100000000000001" customHeight="1"/>
    <row r="42" spans="1:36" s="249" customFormat="1" ht="17.100000000000001" customHeight="1"/>
    <row r="43" spans="1:36" s="249" customFormat="1" ht="17.100000000000001" customHeight="1"/>
    <row r="44" spans="1:36" s="249" customFormat="1" ht="17.100000000000001" customHeight="1"/>
    <row r="45" spans="1:36" s="249" customFormat="1" ht="17.100000000000001" customHeight="1"/>
    <row r="46" spans="1:36" s="249" customFormat="1" ht="17.100000000000001" customHeight="1"/>
    <row r="47" spans="1:36" s="249" customFormat="1" ht="17.100000000000001" customHeight="1"/>
    <row r="48" spans="1:36" s="249" customFormat="1" ht="17.100000000000001" customHeight="1"/>
    <row r="49" s="249" customFormat="1" ht="17.100000000000001" customHeight="1"/>
    <row r="50" s="249" customFormat="1" ht="17.100000000000001" customHeight="1"/>
    <row r="51" s="249" customFormat="1" ht="17.100000000000001" customHeight="1"/>
    <row r="52" s="249" customFormat="1" ht="17.100000000000001" customHeight="1"/>
    <row r="53" s="249" customFormat="1" ht="17.100000000000001" customHeight="1"/>
    <row r="54" s="249" customFormat="1" ht="17.100000000000001" customHeight="1"/>
    <row r="55" s="249" customFormat="1" ht="17.100000000000001" customHeight="1"/>
    <row r="56" s="249" customFormat="1" ht="17.100000000000001" customHeight="1"/>
    <row r="57" s="249" customFormat="1" ht="17.100000000000001" customHeight="1"/>
    <row r="58" s="249" customFormat="1" ht="17.100000000000001" customHeight="1"/>
    <row r="59" s="249" customFormat="1" ht="17.100000000000001" customHeight="1"/>
    <row r="60" s="249" customFormat="1" ht="17.100000000000001" customHeight="1"/>
    <row r="61" s="249" customFormat="1" ht="17.100000000000001" customHeight="1"/>
    <row r="62" s="249" customFormat="1" ht="17.100000000000001" customHeight="1"/>
    <row r="63" s="249" customFormat="1" ht="17.100000000000001" customHeight="1"/>
    <row r="64" s="249" customFormat="1" ht="17.100000000000001" customHeight="1"/>
    <row r="65" s="249" customFormat="1" ht="17.100000000000001" customHeight="1"/>
    <row r="66" s="249" customFormat="1" ht="17.100000000000001" customHeight="1"/>
    <row r="67" s="249" customFormat="1" ht="17.100000000000001" customHeight="1"/>
    <row r="68" s="249" customFormat="1" ht="17.100000000000001" customHeight="1"/>
    <row r="69" s="249" customFormat="1" ht="17.100000000000001" customHeight="1"/>
    <row r="70" s="249" customFormat="1" ht="17.100000000000001" customHeight="1"/>
    <row r="71" s="249" customFormat="1" ht="17.100000000000001" customHeight="1"/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J71"/>
  <sheetViews>
    <sheetView zoomScaleNormal="100" workbookViewId="0"/>
  </sheetViews>
  <sheetFormatPr defaultColWidth="9" defaultRowHeight="17.100000000000001" customHeight="1"/>
  <cols>
    <col min="1" max="36" width="10.44140625" style="159" customWidth="1"/>
    <col min="37" max="16384" width="9" style="159"/>
  </cols>
  <sheetData>
    <row r="1" spans="1:23" s="22" customFormat="1" ht="33" customHeight="1">
      <c r="A1" s="26" t="s">
        <v>52</v>
      </c>
    </row>
    <row r="2" spans="1:23" s="22" customFormat="1" ht="17.100000000000001" customHeight="1">
      <c r="A2" s="28" t="s">
        <v>811</v>
      </c>
      <c r="D2" s="28" t="s">
        <v>45</v>
      </c>
      <c r="G2" s="160" t="s">
        <v>47</v>
      </c>
      <c r="J2" s="160" t="s">
        <v>110</v>
      </c>
      <c r="N2" s="28" t="s">
        <v>113</v>
      </c>
      <c r="Q2" s="28" t="s">
        <v>46</v>
      </c>
      <c r="U2" s="28" t="s">
        <v>663</v>
      </c>
    </row>
    <row r="3" spans="1:23" s="22" customFormat="1" ht="16.5" customHeight="1">
      <c r="A3" s="23" t="s">
        <v>62</v>
      </c>
      <c r="B3" s="23" t="s">
        <v>63</v>
      </c>
      <c r="C3" s="23" t="s">
        <v>64</v>
      </c>
      <c r="D3" s="23" t="s">
        <v>171</v>
      </c>
      <c r="E3" s="25" t="s">
        <v>810</v>
      </c>
      <c r="F3" s="25" t="s">
        <v>86</v>
      </c>
      <c r="G3" s="25" t="s">
        <v>47</v>
      </c>
      <c r="H3" s="25"/>
      <c r="I3" s="25"/>
      <c r="J3" s="23" t="s">
        <v>111</v>
      </c>
      <c r="K3" s="25" t="s">
        <v>89</v>
      </c>
      <c r="L3" s="25" t="s">
        <v>48</v>
      </c>
      <c r="M3" s="25" t="s">
        <v>112</v>
      </c>
      <c r="N3" s="25" t="s">
        <v>114</v>
      </c>
      <c r="O3" s="161" t="s">
        <v>115</v>
      </c>
      <c r="P3" s="161" t="s">
        <v>116</v>
      </c>
      <c r="Q3" s="25" t="s">
        <v>62</v>
      </c>
      <c r="R3" s="25" t="s">
        <v>63</v>
      </c>
      <c r="S3" s="25" t="s">
        <v>117</v>
      </c>
      <c r="U3" s="25" t="s">
        <v>62</v>
      </c>
      <c r="V3" s="25" t="s">
        <v>63</v>
      </c>
      <c r="W3" s="25" t="s">
        <v>117</v>
      </c>
    </row>
    <row r="4" spans="1:23" s="22" customFormat="1" ht="17.100000000000001" customHeight="1">
      <c r="A4" s="48"/>
      <c r="B4" s="36"/>
      <c r="C4" s="36"/>
      <c r="D4" s="48"/>
      <c r="E4" s="36"/>
      <c r="F4" s="36"/>
      <c r="G4" s="36"/>
      <c r="H4" s="138"/>
      <c r="I4" s="138"/>
      <c r="J4" s="36"/>
      <c r="K4" s="36"/>
      <c r="L4" s="138"/>
      <c r="M4" s="138"/>
      <c r="N4" s="36"/>
      <c r="O4" s="36"/>
      <c r="P4" s="36"/>
      <c r="Q4" s="37"/>
      <c r="R4" s="37"/>
      <c r="S4" s="37"/>
      <c r="U4" s="37"/>
      <c r="V4" s="37"/>
      <c r="W4" s="37"/>
    </row>
    <row r="5" spans="1:23" s="22" customFormat="1" ht="17.100000000000001" customHeight="1">
      <c r="A5" s="48"/>
      <c r="B5" s="36"/>
      <c r="C5" s="36"/>
      <c r="D5" s="48"/>
      <c r="E5" s="36"/>
      <c r="F5" s="36"/>
      <c r="G5" s="36"/>
      <c r="H5" s="138"/>
      <c r="I5" s="138"/>
      <c r="J5" s="36"/>
      <c r="K5" s="36"/>
      <c r="L5" s="138"/>
      <c r="M5" s="138"/>
      <c r="N5" s="36"/>
      <c r="O5" s="36"/>
      <c r="P5" s="37"/>
      <c r="Q5" s="37"/>
      <c r="R5" s="37"/>
      <c r="S5" s="37"/>
      <c r="U5" s="37"/>
      <c r="V5" s="37"/>
      <c r="W5" s="37"/>
    </row>
    <row r="6" spans="1:23" s="22" customFormat="1" ht="17.100000000000001" customHeight="1">
      <c r="A6" s="48"/>
      <c r="B6" s="36"/>
      <c r="C6" s="36"/>
      <c r="D6" s="48"/>
      <c r="E6" s="36"/>
      <c r="F6" s="36"/>
      <c r="G6" s="36"/>
      <c r="H6" s="138"/>
      <c r="I6" s="138"/>
      <c r="J6" s="36"/>
      <c r="K6" s="36"/>
      <c r="L6" s="138"/>
      <c r="M6" s="138"/>
      <c r="N6" s="36"/>
      <c r="O6" s="36"/>
      <c r="P6" s="37"/>
      <c r="Q6" s="37"/>
      <c r="R6" s="37"/>
      <c r="S6" s="37"/>
      <c r="U6" s="37"/>
      <c r="V6" s="37"/>
      <c r="W6" s="37"/>
    </row>
    <row r="7" spans="1:23" s="22" customFormat="1" ht="17.100000000000001" customHeight="1">
      <c r="A7" s="48"/>
      <c r="B7" s="36"/>
      <c r="C7" s="36"/>
      <c r="D7" s="48"/>
      <c r="E7" s="36"/>
      <c r="F7" s="36"/>
      <c r="G7" s="36"/>
      <c r="H7" s="138"/>
      <c r="I7" s="138"/>
      <c r="J7" s="36"/>
      <c r="K7" s="36"/>
      <c r="L7" s="138"/>
      <c r="M7" s="138"/>
      <c r="N7" s="36"/>
      <c r="O7" s="36"/>
      <c r="P7" s="37"/>
      <c r="Q7" s="37"/>
      <c r="R7" s="37"/>
      <c r="S7" s="37"/>
      <c r="U7" s="37"/>
      <c r="V7" s="37"/>
      <c r="W7" s="37"/>
    </row>
    <row r="8" spans="1:23" s="22" customFormat="1" ht="17.100000000000001" customHeight="1">
      <c r="A8" s="48"/>
      <c r="B8" s="36"/>
      <c r="C8" s="36"/>
      <c r="D8" s="48"/>
      <c r="E8" s="36"/>
      <c r="F8" s="36"/>
      <c r="G8" s="36"/>
      <c r="H8" s="138"/>
      <c r="I8" s="138"/>
      <c r="J8" s="36"/>
      <c r="K8" s="36"/>
      <c r="L8" s="138"/>
      <c r="M8" s="138"/>
      <c r="N8" s="36"/>
      <c r="O8" s="36"/>
      <c r="P8" s="37"/>
      <c r="Q8" s="37"/>
      <c r="R8" s="37"/>
      <c r="S8" s="37"/>
      <c r="U8" s="37"/>
      <c r="V8" s="37"/>
      <c r="W8" s="37"/>
    </row>
    <row r="9" spans="1:23" s="22" customFormat="1" ht="17.100000000000001" customHeight="1">
      <c r="A9" s="48"/>
      <c r="B9" s="36"/>
      <c r="C9" s="36"/>
      <c r="D9" s="48"/>
      <c r="E9" s="36"/>
      <c r="F9" s="36"/>
      <c r="G9" s="36"/>
      <c r="H9" s="138"/>
      <c r="I9" s="138"/>
      <c r="J9" s="36"/>
      <c r="K9" s="36"/>
      <c r="L9" s="138"/>
      <c r="M9" s="138"/>
      <c r="N9" s="36"/>
      <c r="O9" s="36"/>
      <c r="P9" s="37"/>
      <c r="Q9" s="37"/>
      <c r="R9" s="37"/>
      <c r="S9" s="37"/>
      <c r="U9" s="37"/>
      <c r="V9" s="37"/>
      <c r="W9" s="37"/>
    </row>
    <row r="10" spans="1:23" s="22" customFormat="1" ht="17.100000000000001" customHeight="1">
      <c r="A10" s="48"/>
      <c r="B10" s="36"/>
      <c r="C10" s="36"/>
      <c r="D10" s="48"/>
      <c r="E10" s="36"/>
      <c r="F10" s="36"/>
      <c r="G10" s="36"/>
      <c r="H10" s="138"/>
      <c r="I10" s="138"/>
      <c r="J10" s="36"/>
      <c r="K10" s="36"/>
      <c r="L10" s="138"/>
      <c r="M10" s="138"/>
      <c r="N10" s="36"/>
      <c r="O10" s="36"/>
      <c r="P10" s="37"/>
      <c r="Q10" s="37"/>
      <c r="R10" s="37"/>
      <c r="S10" s="37"/>
      <c r="U10" s="37"/>
      <c r="V10" s="37"/>
      <c r="W10" s="37"/>
    </row>
    <row r="11" spans="1:23" s="22" customFormat="1" ht="17.100000000000001" customHeight="1">
      <c r="A11" s="48"/>
      <c r="B11" s="36"/>
      <c r="C11" s="36"/>
      <c r="D11" s="48"/>
      <c r="E11" s="36"/>
      <c r="F11" s="36"/>
      <c r="G11" s="36"/>
      <c r="H11" s="138"/>
      <c r="I11" s="138"/>
      <c r="J11" s="36"/>
      <c r="K11" s="36"/>
      <c r="L11" s="138"/>
      <c r="M11" s="138"/>
      <c r="N11" s="36"/>
      <c r="O11" s="36"/>
      <c r="P11" s="37"/>
      <c r="Q11" s="37"/>
      <c r="R11" s="37"/>
      <c r="S11" s="37"/>
      <c r="U11" s="37"/>
      <c r="V11" s="37"/>
      <c r="W11" s="37"/>
    </row>
    <row r="12" spans="1:23" s="22" customFormat="1" ht="17.100000000000001" customHeight="1">
      <c r="A12" s="48"/>
      <c r="B12" s="36"/>
      <c r="C12" s="36"/>
      <c r="D12" s="48"/>
      <c r="E12" s="36"/>
      <c r="F12" s="36"/>
      <c r="G12" s="36"/>
      <c r="H12" s="138"/>
      <c r="I12" s="138"/>
      <c r="J12" s="36"/>
      <c r="K12" s="36"/>
      <c r="L12" s="138"/>
      <c r="M12" s="138"/>
      <c r="N12" s="36"/>
      <c r="O12" s="36"/>
      <c r="P12" s="37"/>
      <c r="Q12" s="37"/>
      <c r="R12" s="37"/>
      <c r="S12" s="37"/>
      <c r="U12" s="37"/>
      <c r="V12" s="37"/>
      <c r="W12" s="37"/>
    </row>
    <row r="13" spans="1:23" s="22" customFormat="1" ht="17.100000000000001" customHeight="1">
      <c r="A13" s="48"/>
      <c r="B13" s="36"/>
      <c r="C13" s="36"/>
      <c r="D13" s="48"/>
      <c r="E13" s="36"/>
      <c r="F13" s="36"/>
      <c r="G13" s="36"/>
      <c r="H13" s="138"/>
      <c r="I13" s="138"/>
      <c r="J13" s="36"/>
      <c r="K13" s="36"/>
      <c r="L13" s="138"/>
      <c r="M13" s="138"/>
      <c r="N13" s="36"/>
      <c r="O13" s="36"/>
      <c r="P13" s="37"/>
      <c r="Q13" s="37"/>
      <c r="R13" s="37"/>
      <c r="S13" s="37"/>
      <c r="U13" s="37"/>
      <c r="V13" s="37"/>
      <c r="W13" s="37"/>
    </row>
    <row r="14" spans="1:23" s="22" customFormat="1" ht="17.100000000000001" customHeight="1">
      <c r="A14" s="48"/>
      <c r="B14" s="36"/>
      <c r="C14" s="36"/>
      <c r="D14" s="48"/>
      <c r="E14" s="36"/>
      <c r="F14" s="36"/>
      <c r="G14" s="36"/>
      <c r="H14" s="138"/>
      <c r="I14" s="138"/>
      <c r="J14" s="36"/>
      <c r="K14" s="36"/>
      <c r="L14" s="138"/>
      <c r="M14" s="138"/>
      <c r="N14" s="36"/>
      <c r="O14" s="36"/>
      <c r="P14" s="37"/>
      <c r="Q14" s="37"/>
      <c r="R14" s="37"/>
      <c r="S14" s="37"/>
      <c r="U14" s="37"/>
      <c r="V14" s="37"/>
      <c r="W14" s="37"/>
    </row>
    <row r="15" spans="1:23" s="22" customFormat="1" ht="17.100000000000001" customHeight="1">
      <c r="A15" s="48"/>
      <c r="B15" s="36"/>
      <c r="C15" s="36"/>
      <c r="D15" s="48"/>
      <c r="E15" s="36"/>
      <c r="F15" s="36"/>
      <c r="G15" s="36"/>
      <c r="H15" s="138"/>
      <c r="I15" s="138"/>
      <c r="J15" s="36"/>
      <c r="K15" s="36"/>
      <c r="L15" s="84"/>
      <c r="M15" s="84"/>
      <c r="N15" s="37"/>
      <c r="O15" s="37"/>
      <c r="P15" s="37"/>
      <c r="Q15" s="37"/>
      <c r="R15" s="37"/>
      <c r="S15" s="37"/>
      <c r="U15" s="37"/>
      <c r="V15" s="37"/>
      <c r="W15" s="37"/>
    </row>
    <row r="16" spans="1:23" s="22" customFormat="1" ht="17.100000000000001" customHeight="1">
      <c r="A16" s="48"/>
      <c r="B16" s="36"/>
      <c r="C16" s="36"/>
      <c r="D16" s="48"/>
      <c r="E16" s="36"/>
      <c r="F16" s="36"/>
      <c r="G16" s="36"/>
      <c r="H16" s="138"/>
      <c r="I16" s="138"/>
      <c r="J16" s="36"/>
      <c r="K16" s="36"/>
      <c r="L16" s="84"/>
      <c r="M16" s="84"/>
      <c r="N16" s="37"/>
      <c r="O16" s="37"/>
      <c r="P16" s="37"/>
      <c r="Q16" s="37"/>
      <c r="R16" s="37"/>
      <c r="S16" s="37"/>
      <c r="U16" s="37"/>
      <c r="V16" s="37"/>
      <c r="W16" s="37"/>
    </row>
    <row r="17" spans="1:23" s="22" customFormat="1" ht="17.100000000000001" customHeight="1">
      <c r="A17" s="48"/>
      <c r="B17" s="36"/>
      <c r="C17" s="36"/>
      <c r="D17" s="48"/>
      <c r="E17" s="36"/>
      <c r="F17" s="36"/>
      <c r="G17" s="36"/>
      <c r="H17" s="138"/>
      <c r="I17" s="138"/>
      <c r="J17" s="36"/>
      <c r="K17" s="36"/>
      <c r="L17" s="84"/>
      <c r="M17" s="84"/>
      <c r="N17" s="37"/>
      <c r="O17" s="37"/>
      <c r="P17" s="37"/>
      <c r="Q17" s="37"/>
      <c r="R17" s="37"/>
      <c r="S17" s="37"/>
      <c r="U17" s="37"/>
      <c r="V17" s="37"/>
      <c r="W17" s="37"/>
    </row>
    <row r="18" spans="1:23" s="22" customFormat="1" ht="17.100000000000001" customHeight="1">
      <c r="A18" s="48"/>
      <c r="B18" s="36"/>
      <c r="C18" s="36"/>
      <c r="D18" s="48"/>
      <c r="E18" s="36"/>
      <c r="F18" s="36"/>
      <c r="G18" s="36"/>
      <c r="H18" s="138"/>
      <c r="I18" s="138"/>
      <c r="J18" s="36"/>
      <c r="K18" s="36"/>
      <c r="L18" s="84"/>
      <c r="M18" s="84"/>
      <c r="N18" s="37"/>
      <c r="O18" s="37"/>
      <c r="P18" s="37"/>
      <c r="Q18" s="37"/>
      <c r="R18" s="37"/>
      <c r="S18" s="37"/>
      <c r="U18" s="37"/>
      <c r="V18" s="37"/>
      <c r="W18" s="37"/>
    </row>
    <row r="19" spans="1:23" s="22" customFormat="1" ht="17.100000000000001" customHeight="1">
      <c r="A19" s="48"/>
      <c r="B19" s="36"/>
      <c r="C19" s="36"/>
      <c r="D19" s="48"/>
      <c r="E19" s="36"/>
      <c r="F19" s="36"/>
      <c r="G19" s="36"/>
      <c r="H19" s="138"/>
      <c r="I19" s="138"/>
      <c r="J19" s="36"/>
      <c r="K19" s="36"/>
      <c r="L19" s="84"/>
      <c r="M19" s="84"/>
      <c r="N19" s="37"/>
      <c r="O19" s="37"/>
      <c r="P19" s="37"/>
      <c r="Q19" s="37"/>
      <c r="R19" s="37"/>
      <c r="S19" s="37"/>
      <c r="U19" s="37"/>
      <c r="V19" s="37"/>
      <c r="W19" s="37"/>
    </row>
    <row r="20" spans="1:23" s="22" customFormat="1" ht="17.100000000000001" customHeight="1">
      <c r="A20" s="48"/>
      <c r="B20" s="36"/>
      <c r="C20" s="36"/>
      <c r="D20" s="48"/>
      <c r="E20" s="36"/>
      <c r="F20" s="36"/>
      <c r="G20" s="36"/>
      <c r="H20" s="138"/>
      <c r="I20" s="138"/>
      <c r="J20" s="36"/>
      <c r="K20" s="36"/>
      <c r="L20" s="84"/>
      <c r="M20" s="84"/>
      <c r="N20" s="37"/>
      <c r="O20" s="37"/>
      <c r="P20" s="37"/>
      <c r="Q20" s="37"/>
      <c r="R20" s="37"/>
      <c r="S20" s="37"/>
      <c r="U20" s="37"/>
      <c r="V20" s="37"/>
      <c r="W20" s="37"/>
    </row>
    <row r="21" spans="1:23" s="22" customFormat="1" ht="17.100000000000001" customHeight="1">
      <c r="A21" s="48"/>
      <c r="B21" s="36"/>
      <c r="C21" s="36"/>
      <c r="D21" s="48"/>
      <c r="E21" s="36"/>
      <c r="F21" s="36"/>
      <c r="G21" s="36"/>
      <c r="H21" s="138"/>
      <c r="I21" s="138"/>
      <c r="J21" s="36"/>
      <c r="K21" s="36"/>
      <c r="L21" s="84"/>
      <c r="M21" s="84"/>
      <c r="N21" s="37"/>
      <c r="O21" s="37"/>
      <c r="P21" s="37"/>
      <c r="Q21" s="37"/>
      <c r="R21" s="37"/>
      <c r="S21" s="37"/>
      <c r="U21" s="37"/>
      <c r="V21" s="37"/>
      <c r="W21" s="37"/>
    </row>
    <row r="22" spans="1:23" s="22" customFormat="1" ht="17.100000000000001" customHeight="1">
      <c r="A22" s="49"/>
      <c r="B22" s="24"/>
      <c r="C22" s="24"/>
      <c r="D22" s="49"/>
      <c r="E22" s="24"/>
      <c r="F22" s="24"/>
      <c r="G22" s="24"/>
      <c r="H22" s="138"/>
      <c r="I22" s="138"/>
      <c r="J22" s="24"/>
      <c r="K22" s="24"/>
      <c r="L22" s="84"/>
      <c r="M22" s="84"/>
      <c r="N22" s="37"/>
      <c r="O22" s="37"/>
      <c r="P22" s="37"/>
      <c r="Q22" s="37"/>
      <c r="R22" s="37"/>
      <c r="S22" s="37"/>
      <c r="U22" s="37"/>
      <c r="V22" s="37"/>
      <c r="W22" s="37"/>
    </row>
    <row r="23" spans="1:23" s="22" customFormat="1" ht="17.100000000000001" customHeight="1">
      <c r="A23" s="62"/>
      <c r="B23" s="63"/>
      <c r="C23" s="63"/>
      <c r="D23" s="62"/>
      <c r="E23" s="63"/>
      <c r="F23" s="63"/>
      <c r="G23" s="63"/>
      <c r="H23" s="138"/>
      <c r="I23" s="138"/>
      <c r="J23" s="63"/>
      <c r="K23" s="63"/>
      <c r="L23" s="84"/>
      <c r="M23" s="84"/>
      <c r="N23" s="64"/>
      <c r="O23" s="64"/>
      <c r="P23" s="64"/>
      <c r="Q23" s="64"/>
      <c r="R23" s="64"/>
      <c r="S23" s="64"/>
      <c r="U23" s="64"/>
      <c r="V23" s="64"/>
      <c r="W23" s="64"/>
    </row>
    <row r="24" spans="1:23" s="22" customFormat="1" ht="17.100000000000001" customHeight="1">
      <c r="A24" s="62"/>
      <c r="B24" s="63"/>
      <c r="C24" s="63"/>
      <c r="D24" s="62"/>
      <c r="E24" s="63"/>
      <c r="F24" s="63"/>
      <c r="G24" s="63"/>
      <c r="H24" s="138"/>
      <c r="I24" s="138"/>
      <c r="J24" s="63"/>
      <c r="K24" s="63"/>
      <c r="L24" s="84"/>
      <c r="M24" s="84"/>
      <c r="N24" s="64"/>
      <c r="O24" s="64"/>
      <c r="P24" s="64"/>
      <c r="Q24" s="64"/>
      <c r="R24" s="64"/>
      <c r="S24" s="64"/>
      <c r="U24" s="64"/>
      <c r="V24" s="64"/>
      <c r="W24" s="64"/>
    </row>
    <row r="25" spans="1:23" s="22" customFormat="1" ht="17.100000000000001" customHeight="1">
      <c r="A25" s="162"/>
      <c r="B25" s="138"/>
      <c r="C25" s="138"/>
      <c r="D25" s="162"/>
      <c r="E25" s="138"/>
      <c r="F25" s="138"/>
      <c r="G25" s="138"/>
      <c r="H25" s="138"/>
      <c r="I25" s="138"/>
      <c r="J25" s="138"/>
      <c r="K25" s="138"/>
      <c r="L25" s="84"/>
      <c r="M25" s="84"/>
      <c r="N25" s="84"/>
      <c r="O25" s="84"/>
      <c r="P25" s="84"/>
      <c r="Q25" s="84"/>
      <c r="R25" s="84"/>
      <c r="S25" s="84"/>
      <c r="U25" s="84"/>
      <c r="V25" s="84"/>
      <c r="W25" s="84"/>
    </row>
    <row r="26" spans="1:23" s="22" customFormat="1" ht="17.100000000000001" customHeight="1">
      <c r="A26" s="162"/>
      <c r="B26" s="138"/>
      <c r="C26" s="138"/>
      <c r="D26" s="162"/>
      <c r="E26" s="138"/>
      <c r="F26" s="138"/>
      <c r="G26" s="138"/>
      <c r="H26" s="138"/>
      <c r="I26" s="138"/>
      <c r="J26" s="138"/>
      <c r="K26" s="138"/>
      <c r="L26" s="84"/>
      <c r="M26" s="84"/>
      <c r="N26" s="84"/>
      <c r="O26" s="84"/>
      <c r="P26" s="84"/>
      <c r="Q26" s="84"/>
      <c r="R26" s="84"/>
      <c r="S26" s="84"/>
      <c r="U26" s="84"/>
      <c r="V26" s="84"/>
      <c r="W26" s="84"/>
    </row>
    <row r="27" spans="1:23" s="22" customFormat="1" ht="17.100000000000001" customHeight="1">
      <c r="A27" s="162"/>
      <c r="B27" s="138"/>
      <c r="C27" s="138"/>
      <c r="D27" s="162"/>
      <c r="E27" s="138"/>
      <c r="F27" s="138"/>
      <c r="G27" s="138"/>
      <c r="H27" s="138"/>
      <c r="I27" s="138"/>
      <c r="J27" s="138"/>
      <c r="K27" s="138"/>
      <c r="L27" s="84"/>
      <c r="M27" s="84"/>
      <c r="N27" s="84"/>
      <c r="O27" s="84"/>
      <c r="P27" s="84"/>
      <c r="Q27" s="84"/>
      <c r="R27" s="84"/>
      <c r="S27" s="84"/>
      <c r="U27" s="84"/>
      <c r="V27" s="84"/>
      <c r="W27" s="84"/>
    </row>
    <row r="28" spans="1:23" s="22" customFormat="1" ht="17.100000000000001" customHeight="1">
      <c r="A28" s="162"/>
      <c r="B28" s="138"/>
      <c r="C28" s="138"/>
      <c r="D28" s="162"/>
      <c r="E28" s="138"/>
      <c r="F28" s="138"/>
      <c r="G28" s="138"/>
      <c r="H28" s="138"/>
      <c r="I28" s="138"/>
      <c r="J28" s="138"/>
      <c r="K28" s="138"/>
      <c r="L28" s="84"/>
      <c r="M28" s="84"/>
      <c r="N28" s="84"/>
      <c r="O28" s="84"/>
      <c r="P28" s="84"/>
      <c r="Q28" s="84"/>
      <c r="R28" s="84"/>
      <c r="S28" s="84"/>
      <c r="U28" s="84"/>
      <c r="V28" s="84"/>
      <c r="W28" s="84"/>
    </row>
    <row r="29" spans="1:23" s="22" customFormat="1" ht="17.100000000000001" customHeight="1">
      <c r="A29" s="162"/>
      <c r="B29" s="138"/>
      <c r="C29" s="138"/>
      <c r="D29" s="162"/>
      <c r="E29" s="138"/>
      <c r="F29" s="138"/>
      <c r="G29" s="138"/>
      <c r="H29" s="138"/>
      <c r="I29" s="138"/>
      <c r="J29" s="138"/>
      <c r="K29" s="138"/>
      <c r="L29" s="84"/>
      <c r="M29" s="84"/>
      <c r="N29" s="84"/>
      <c r="O29" s="84"/>
      <c r="P29" s="84"/>
      <c r="Q29" s="84"/>
      <c r="R29" s="84"/>
      <c r="S29" s="84"/>
      <c r="U29" s="84"/>
      <c r="V29" s="84"/>
      <c r="W29" s="84"/>
    </row>
    <row r="30" spans="1:23" s="22" customFormat="1" ht="17.100000000000001" customHeight="1">
      <c r="A30" s="162"/>
      <c r="B30" s="138"/>
      <c r="C30" s="138"/>
      <c r="D30" s="162"/>
      <c r="E30" s="138"/>
      <c r="F30" s="138"/>
      <c r="G30" s="138"/>
      <c r="H30" s="138"/>
      <c r="I30" s="138"/>
      <c r="J30" s="138"/>
      <c r="K30" s="138"/>
      <c r="L30" s="84"/>
      <c r="M30" s="84"/>
      <c r="N30" s="84"/>
      <c r="O30" s="84"/>
      <c r="P30" s="84"/>
      <c r="Q30" s="84"/>
      <c r="R30" s="84"/>
      <c r="S30" s="84"/>
      <c r="U30" s="84"/>
      <c r="V30" s="84"/>
      <c r="W30" s="84"/>
    </row>
    <row r="31" spans="1:23" s="22" customFormat="1" ht="17.100000000000001" customHeight="1">
      <c r="A31" s="162"/>
      <c r="B31" s="138"/>
      <c r="C31" s="138"/>
      <c r="D31" s="162"/>
      <c r="E31" s="138"/>
      <c r="F31" s="138"/>
      <c r="G31" s="138"/>
      <c r="H31" s="138"/>
      <c r="I31" s="138"/>
      <c r="J31" s="138"/>
      <c r="K31" s="138"/>
      <c r="L31" s="84"/>
      <c r="M31" s="84"/>
      <c r="N31" s="84"/>
      <c r="O31" s="84"/>
      <c r="P31" s="84"/>
      <c r="Q31" s="84"/>
      <c r="R31" s="84"/>
      <c r="S31" s="84"/>
      <c r="U31" s="84"/>
      <c r="V31" s="84"/>
      <c r="W31" s="84"/>
    </row>
    <row r="32" spans="1:23" s="22" customFormat="1" ht="17.100000000000001" customHeight="1">
      <c r="A32" s="162"/>
      <c r="B32" s="138"/>
      <c r="C32" s="138"/>
      <c r="D32" s="162"/>
      <c r="E32" s="138"/>
      <c r="F32" s="138"/>
      <c r="G32" s="138"/>
      <c r="H32" s="138"/>
      <c r="I32" s="138"/>
      <c r="J32" s="138"/>
      <c r="K32" s="138"/>
      <c r="L32" s="84"/>
      <c r="M32" s="84"/>
      <c r="N32" s="84"/>
      <c r="O32" s="84"/>
      <c r="P32" s="84"/>
      <c r="Q32" s="84"/>
      <c r="R32" s="84"/>
      <c r="S32" s="84"/>
      <c r="U32" s="84"/>
      <c r="V32" s="84"/>
      <c r="W32" s="84"/>
    </row>
    <row r="33" spans="1:36" s="22" customFormat="1" ht="17.100000000000001" customHeight="1">
      <c r="A33" s="49"/>
      <c r="B33" s="24"/>
      <c r="C33" s="24"/>
      <c r="D33" s="49"/>
      <c r="E33" s="24"/>
      <c r="F33" s="24"/>
      <c r="G33" s="24"/>
      <c r="H33" s="138"/>
      <c r="I33" s="138"/>
      <c r="J33" s="24"/>
      <c r="K33" s="24"/>
      <c r="L33" s="84"/>
      <c r="M33" s="84"/>
      <c r="N33" s="37"/>
      <c r="O33" s="37"/>
      <c r="P33" s="37"/>
      <c r="Q33" s="37"/>
      <c r="R33" s="37"/>
      <c r="S33" s="37"/>
      <c r="U33" s="37"/>
      <c r="V33" s="37"/>
      <c r="W33" s="37"/>
    </row>
    <row r="34" spans="1:36" s="22" customFormat="1" ht="17.100000000000001" customHeight="1"/>
    <row r="35" spans="1:36" s="22" customFormat="1" ht="17.100000000000001" customHeight="1">
      <c r="A35" s="28" t="s">
        <v>814</v>
      </c>
    </row>
    <row r="36" spans="1:36" s="22" customFormat="1" ht="17.100000000000001" customHeight="1">
      <c r="A36" s="187" t="s">
        <v>812</v>
      </c>
      <c r="B36" s="187" t="s">
        <v>813</v>
      </c>
    </row>
    <row r="37" spans="1:36" s="22" customFormat="1" ht="17.100000000000001" customHeight="1">
      <c r="A37" s="49"/>
      <c r="B37" s="49"/>
    </row>
    <row r="38" spans="1:36" s="22" customFormat="1" ht="17.100000000000001" customHeight="1"/>
    <row r="39" spans="1:36" s="22" customFormat="1" ht="17.100000000000001" customHeight="1">
      <c r="A39" s="28" t="s">
        <v>349</v>
      </c>
    </row>
    <row r="40" spans="1:36" s="30" customFormat="1" ht="18" customHeight="1">
      <c r="A40" s="187" t="s">
        <v>55</v>
      </c>
      <c r="B40" s="187" t="s">
        <v>56</v>
      </c>
      <c r="C40" s="81" t="s">
        <v>118</v>
      </c>
      <c r="D40" s="81"/>
      <c r="E40" s="82"/>
      <c r="F40" s="81"/>
      <c r="G40" s="81"/>
      <c r="H40" s="81"/>
      <c r="I40" s="81"/>
      <c r="J40" s="81"/>
      <c r="K40" s="81"/>
      <c r="L40" s="81" t="s">
        <v>119</v>
      </c>
      <c r="M40" s="81" t="s">
        <v>120</v>
      </c>
      <c r="N40" s="81" t="s">
        <v>121</v>
      </c>
      <c r="O40" s="81" t="s">
        <v>122</v>
      </c>
      <c r="P40" s="81" t="s">
        <v>123</v>
      </c>
      <c r="Q40" s="81" t="s">
        <v>124</v>
      </c>
      <c r="R40" s="81" t="s">
        <v>125</v>
      </c>
      <c r="S40" s="81" t="s">
        <v>124</v>
      </c>
      <c r="T40" s="81" t="s">
        <v>780</v>
      </c>
      <c r="U40" s="81"/>
      <c r="V40" s="81" t="s">
        <v>781</v>
      </c>
      <c r="W40" s="81" t="s">
        <v>58</v>
      </c>
      <c r="X40" s="81"/>
      <c r="Y40" s="81" t="s">
        <v>772</v>
      </c>
      <c r="Z40" s="81" t="s">
        <v>773</v>
      </c>
      <c r="AA40" s="81" t="s">
        <v>774</v>
      </c>
      <c r="AB40" s="81" t="s">
        <v>775</v>
      </c>
      <c r="AC40" s="81" t="s">
        <v>776</v>
      </c>
      <c r="AD40" s="81" t="s">
        <v>779</v>
      </c>
      <c r="AE40" s="81" t="s">
        <v>777</v>
      </c>
      <c r="AF40" s="81" t="s">
        <v>778</v>
      </c>
      <c r="AG40" s="81"/>
      <c r="AH40" s="81"/>
      <c r="AI40" s="81" t="s">
        <v>59</v>
      </c>
      <c r="AJ40" s="22"/>
    </row>
    <row r="41" spans="1:36" s="249" customFormat="1" ht="17.100000000000001" customHeight="1"/>
    <row r="42" spans="1:36" s="249" customFormat="1" ht="17.100000000000001" customHeight="1"/>
    <row r="43" spans="1:36" s="249" customFormat="1" ht="17.100000000000001" customHeight="1"/>
    <row r="44" spans="1:36" s="249" customFormat="1" ht="17.100000000000001" customHeight="1"/>
    <row r="45" spans="1:36" s="249" customFormat="1" ht="17.100000000000001" customHeight="1"/>
    <row r="46" spans="1:36" s="249" customFormat="1" ht="17.100000000000001" customHeight="1"/>
    <row r="47" spans="1:36" s="249" customFormat="1" ht="17.100000000000001" customHeight="1"/>
    <row r="48" spans="1:36" s="249" customFormat="1" ht="17.100000000000001" customHeight="1"/>
    <row r="49" s="249" customFormat="1" ht="17.100000000000001" customHeight="1"/>
    <row r="50" s="249" customFormat="1" ht="17.100000000000001" customHeight="1"/>
    <row r="51" s="249" customFormat="1" ht="17.100000000000001" customHeight="1"/>
    <row r="52" s="249" customFormat="1" ht="17.100000000000001" customHeight="1"/>
    <row r="53" s="249" customFormat="1" ht="17.100000000000001" customHeight="1"/>
    <row r="54" s="249" customFormat="1" ht="17.100000000000001" customHeight="1"/>
    <row r="55" s="249" customFormat="1" ht="17.100000000000001" customHeight="1"/>
    <row r="56" s="249" customFormat="1" ht="17.100000000000001" customHeight="1"/>
    <row r="57" s="249" customFormat="1" ht="17.100000000000001" customHeight="1"/>
    <row r="58" s="249" customFormat="1" ht="17.100000000000001" customHeight="1"/>
    <row r="59" s="249" customFormat="1" ht="17.100000000000001" customHeight="1"/>
    <row r="60" s="249" customFormat="1" ht="17.100000000000001" customHeight="1"/>
    <row r="61" s="249" customFormat="1" ht="17.100000000000001" customHeight="1"/>
    <row r="62" s="249" customFormat="1" ht="17.100000000000001" customHeight="1"/>
    <row r="63" s="249" customFormat="1" ht="17.100000000000001" customHeight="1"/>
    <row r="64" s="249" customFormat="1" ht="17.100000000000001" customHeight="1"/>
    <row r="65" s="249" customFormat="1" ht="17.100000000000001" customHeight="1"/>
    <row r="66" s="249" customFormat="1" ht="17.100000000000001" customHeight="1"/>
    <row r="67" s="249" customFormat="1" ht="17.100000000000001" customHeight="1"/>
    <row r="68" s="249" customFormat="1" ht="17.100000000000001" customHeight="1"/>
    <row r="69" s="249" customFormat="1" ht="17.100000000000001" customHeight="1"/>
    <row r="70" s="249" customFormat="1" ht="17.100000000000001" customHeight="1"/>
    <row r="71" s="249" customFormat="1" ht="17.100000000000001" customHeight="1"/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73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8" width="12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464" t="s">
        <v>35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</row>
    <row r="2" spans="1:11" s="2" customFormat="1" ht="33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27" t="str">
        <f>IF(Calcu!B9=TRUE,"","삭제")</f>
        <v>삭제</v>
      </c>
      <c r="D6" s="83" t="str">
        <f>"○ 품명 : "&amp;기본정보!C$5</f>
        <v xml:space="preserve">○ 품명 : </v>
      </c>
      <c r="F6" s="55"/>
      <c r="G6" s="57"/>
    </row>
    <row r="7" spans="1:11" ht="15" customHeight="1">
      <c r="A7" s="153" t="str">
        <f>A6</f>
        <v>삭제</v>
      </c>
      <c r="D7" s="83" t="str">
        <f>"○ 제작회사 : "&amp;기본정보!C$6</f>
        <v xml:space="preserve">○ 제작회사 : </v>
      </c>
      <c r="F7" s="55"/>
      <c r="G7" s="57"/>
    </row>
    <row r="8" spans="1:11" ht="15" customHeight="1">
      <c r="A8" s="153" t="str">
        <f>A6</f>
        <v>삭제</v>
      </c>
      <c r="D8" s="83" t="str">
        <f>"○ 형식 : "&amp;기본정보!C$7</f>
        <v xml:space="preserve">○ 형식 : </v>
      </c>
      <c r="F8" s="55"/>
      <c r="G8" s="57"/>
    </row>
    <row r="9" spans="1:11" ht="15" customHeight="1">
      <c r="A9" s="153" t="str">
        <f>A6</f>
        <v>삭제</v>
      </c>
      <c r="D9" s="83" t="str">
        <f>"○ 기기번호 : "&amp;기본정보!C$8</f>
        <v xml:space="preserve">○ 기기번호 : </v>
      </c>
      <c r="F9" s="55"/>
      <c r="G9" s="57"/>
    </row>
    <row r="10" spans="1:11" ht="15" customHeight="1">
      <c r="A10" s="153" t="str">
        <f>A6</f>
        <v>삭제</v>
      </c>
      <c r="D10" s="83"/>
      <c r="F10" s="55"/>
      <c r="G10" s="57"/>
    </row>
    <row r="11" spans="1:11" ht="15" customHeight="1">
      <c r="A11" s="153" t="str">
        <f>A6</f>
        <v>삭제</v>
      </c>
      <c r="D11" s="59" t="s">
        <v>150</v>
      </c>
      <c r="F11" s="55"/>
      <c r="G11" s="57"/>
    </row>
    <row r="12" spans="1:11" ht="15" customHeight="1">
      <c r="A12" s="153" t="str">
        <f>A6</f>
        <v>삭제</v>
      </c>
      <c r="D12" s="451" t="s">
        <v>151</v>
      </c>
      <c r="E12" s="164" t="s">
        <v>152</v>
      </c>
      <c r="F12" s="454" t="e">
        <f>Calcu!$J$328</f>
        <v>#N/A</v>
      </c>
      <c r="G12" s="455"/>
      <c r="H12" s="456"/>
    </row>
    <row r="13" spans="1:11" ht="15" customHeight="1">
      <c r="A13" s="153" t="str">
        <f>A6</f>
        <v>삭제</v>
      </c>
      <c r="D13" s="452"/>
      <c r="E13" s="457" t="s">
        <v>144</v>
      </c>
      <c r="F13" s="459" t="s">
        <v>153</v>
      </c>
      <c r="G13" s="461" t="s">
        <v>142</v>
      </c>
      <c r="H13" s="462" t="s">
        <v>129</v>
      </c>
    </row>
    <row r="14" spans="1:11" ht="15" customHeight="1">
      <c r="A14" s="153" t="str">
        <f>A6</f>
        <v>삭제</v>
      </c>
      <c r="D14" s="452"/>
      <c r="E14" s="458"/>
      <c r="F14" s="460"/>
      <c r="G14" s="461"/>
      <c r="H14" s="463"/>
    </row>
    <row r="15" spans="1:11" ht="15" customHeight="1">
      <c r="A15" s="153" t="str">
        <f>A6</f>
        <v>삭제</v>
      </c>
      <c r="B15" s="57"/>
      <c r="C15" s="57"/>
      <c r="D15" s="453"/>
      <c r="E15" s="79">
        <f ca="1">Calcu!C64</f>
        <v>0</v>
      </c>
      <c r="F15" s="78">
        <f ca="1">Calcu!D64</f>
        <v>0</v>
      </c>
      <c r="G15" s="76">
        <f ca="1">Calcu!E64</f>
        <v>0</v>
      </c>
      <c r="H15" s="77">
        <f ca="1">Calcu!F64</f>
        <v>0</v>
      </c>
    </row>
    <row r="16" spans="1:11" ht="15" customHeight="1">
      <c r="A16" s="227" t="str">
        <f>IF(Calcu!N9=TRUE,"","삭제")</f>
        <v>삭제</v>
      </c>
      <c r="B16" s="57"/>
      <c r="C16" s="57"/>
      <c r="D16" s="166">
        <f>Calcu!B65</f>
        <v>1</v>
      </c>
      <c r="E16" s="168" t="str">
        <f>Calcu!C65</f>
        <v/>
      </c>
      <c r="F16" s="169" t="str">
        <f>Calcu!D65</f>
        <v/>
      </c>
      <c r="G16" s="170" t="str">
        <f>Calcu!E65</f>
        <v/>
      </c>
      <c r="H16" s="171" t="str">
        <f>Calcu!F65</f>
        <v/>
      </c>
    </row>
    <row r="17" spans="1:9" ht="15" customHeight="1">
      <c r="A17" s="227" t="str">
        <f>IF(Calcu!N10=TRUE,"","삭제")</f>
        <v>삭제</v>
      </c>
      <c r="B17" s="57"/>
      <c r="C17" s="57"/>
      <c r="D17" s="165">
        <f>Calcu!B66</f>
        <v>2</v>
      </c>
      <c r="E17" s="172" t="str">
        <f>Calcu!C66</f>
        <v/>
      </c>
      <c r="F17" s="173" t="str">
        <f>Calcu!D66</f>
        <v/>
      </c>
      <c r="G17" s="174" t="str">
        <f>Calcu!E66</f>
        <v/>
      </c>
      <c r="H17" s="175" t="str">
        <f>Calcu!F66</f>
        <v/>
      </c>
    </row>
    <row r="18" spans="1:9" ht="15" customHeight="1">
      <c r="A18" s="227" t="str">
        <f>IF(Calcu!N11=TRUE,"","삭제")</f>
        <v>삭제</v>
      </c>
      <c r="B18" s="57"/>
      <c r="C18" s="57"/>
      <c r="D18" s="165">
        <f>Calcu!B67</f>
        <v>3</v>
      </c>
      <c r="E18" s="172" t="str">
        <f>Calcu!C67</f>
        <v/>
      </c>
      <c r="F18" s="173" t="str">
        <f>Calcu!D67</f>
        <v/>
      </c>
      <c r="G18" s="174" t="str">
        <f>Calcu!E67</f>
        <v/>
      </c>
      <c r="H18" s="175" t="str">
        <f>Calcu!F67</f>
        <v/>
      </c>
    </row>
    <row r="19" spans="1:9" ht="15" customHeight="1">
      <c r="A19" s="227" t="str">
        <f>IF(Calcu!N12=TRUE,"","삭제")</f>
        <v>삭제</v>
      </c>
      <c r="B19" s="57"/>
      <c r="C19" s="57"/>
      <c r="D19" s="165">
        <f>Calcu!B68</f>
        <v>4</v>
      </c>
      <c r="E19" s="172" t="str">
        <f>Calcu!C68</f>
        <v/>
      </c>
      <c r="F19" s="173" t="str">
        <f>Calcu!D68</f>
        <v/>
      </c>
      <c r="G19" s="174" t="str">
        <f>Calcu!E68</f>
        <v/>
      </c>
      <c r="H19" s="175" t="str">
        <f>Calcu!F68</f>
        <v/>
      </c>
    </row>
    <row r="20" spans="1:9" ht="15" customHeight="1">
      <c r="A20" s="227" t="str">
        <f>IF(Calcu!N13=TRUE,"","삭제")</f>
        <v>삭제</v>
      </c>
      <c r="B20" s="57"/>
      <c r="C20" s="57"/>
      <c r="D20" s="165">
        <f>Calcu!B69</f>
        <v>5</v>
      </c>
      <c r="E20" s="172" t="str">
        <f>Calcu!C69</f>
        <v/>
      </c>
      <c r="F20" s="173" t="str">
        <f>Calcu!D69</f>
        <v/>
      </c>
      <c r="G20" s="174" t="str">
        <f>Calcu!E69</f>
        <v/>
      </c>
      <c r="H20" s="175" t="str">
        <f>Calcu!F69</f>
        <v/>
      </c>
    </row>
    <row r="21" spans="1:9" ht="15" customHeight="1">
      <c r="A21" s="227" t="str">
        <f>IF(Calcu!N14=TRUE,"","삭제")</f>
        <v>삭제</v>
      </c>
      <c r="B21" s="57"/>
      <c r="C21" s="57"/>
      <c r="D21" s="165">
        <f>Calcu!B70</f>
        <v>6</v>
      </c>
      <c r="E21" s="172" t="str">
        <f>Calcu!C70</f>
        <v/>
      </c>
      <c r="F21" s="173" t="str">
        <f>Calcu!D70</f>
        <v/>
      </c>
      <c r="G21" s="174" t="str">
        <f>Calcu!E70</f>
        <v/>
      </c>
      <c r="H21" s="175" t="str">
        <f>Calcu!F70</f>
        <v/>
      </c>
    </row>
    <row r="22" spans="1:9" ht="15" customHeight="1">
      <c r="A22" s="227" t="str">
        <f>IF(Calcu!N15=TRUE,"","삭제")</f>
        <v>삭제</v>
      </c>
      <c r="B22" s="57"/>
      <c r="C22" s="57"/>
      <c r="D22" s="165">
        <f>Calcu!B71</f>
        <v>7</v>
      </c>
      <c r="E22" s="172" t="str">
        <f>Calcu!C71</f>
        <v/>
      </c>
      <c r="F22" s="173" t="str">
        <f>Calcu!D71</f>
        <v/>
      </c>
      <c r="G22" s="174" t="str">
        <f>Calcu!E71</f>
        <v/>
      </c>
      <c r="H22" s="175" t="str">
        <f>Calcu!F71</f>
        <v/>
      </c>
    </row>
    <row r="23" spans="1:9" ht="15" customHeight="1">
      <c r="A23" s="227" t="str">
        <f>IF(Calcu!N16=TRUE,"","삭제")</f>
        <v>삭제</v>
      </c>
      <c r="B23" s="57"/>
      <c r="C23" s="57"/>
      <c r="D23" s="165">
        <f>Calcu!B72</f>
        <v>8</v>
      </c>
      <c r="E23" s="172" t="str">
        <f>Calcu!C72</f>
        <v/>
      </c>
      <c r="F23" s="173" t="str">
        <f>Calcu!D72</f>
        <v/>
      </c>
      <c r="G23" s="174" t="str">
        <f>Calcu!E72</f>
        <v/>
      </c>
      <c r="H23" s="175" t="str">
        <f>Calcu!F72</f>
        <v/>
      </c>
    </row>
    <row r="24" spans="1:9" ht="15" customHeight="1">
      <c r="A24" s="227" t="str">
        <f>IF(Calcu!N17=TRUE,"","삭제")</f>
        <v>삭제</v>
      </c>
      <c r="B24" s="57"/>
      <c r="C24" s="57"/>
      <c r="D24" s="165">
        <f>Calcu!B73</f>
        <v>9</v>
      </c>
      <c r="E24" s="172" t="str">
        <f>Calcu!C73</f>
        <v/>
      </c>
      <c r="F24" s="173" t="str">
        <f>Calcu!D73</f>
        <v/>
      </c>
      <c r="G24" s="174" t="str">
        <f>Calcu!E73</f>
        <v/>
      </c>
      <c r="H24" s="175" t="str">
        <f>Calcu!F73</f>
        <v/>
      </c>
    </row>
    <row r="25" spans="1:9" ht="15" customHeight="1">
      <c r="A25" s="227" t="str">
        <f>IF(Calcu!N18=TRUE,"","삭제")</f>
        <v>삭제</v>
      </c>
      <c r="D25" s="165">
        <f>Calcu!B74</f>
        <v>10</v>
      </c>
      <c r="E25" s="172" t="str">
        <f>Calcu!C74</f>
        <v/>
      </c>
      <c r="F25" s="173" t="str">
        <f>Calcu!D74</f>
        <v/>
      </c>
      <c r="G25" s="174" t="str">
        <f>Calcu!E74</f>
        <v/>
      </c>
      <c r="H25" s="175" t="str">
        <f>Calcu!F74</f>
        <v/>
      </c>
    </row>
    <row r="26" spans="1:9" ht="15" customHeight="1">
      <c r="A26" s="227" t="str">
        <f>IF(Calcu!N19=TRUE,"","삭제")</f>
        <v>삭제</v>
      </c>
      <c r="D26" s="165">
        <f>Calcu!B75</f>
        <v>11</v>
      </c>
      <c r="E26" s="172" t="str">
        <f>Calcu!C75</f>
        <v/>
      </c>
      <c r="F26" s="173" t="str">
        <f>Calcu!D75</f>
        <v/>
      </c>
      <c r="G26" s="174" t="str">
        <f>Calcu!E75</f>
        <v/>
      </c>
      <c r="H26" s="175" t="str">
        <f>Calcu!F75</f>
        <v/>
      </c>
    </row>
    <row r="27" spans="1:9" ht="15" customHeight="1">
      <c r="A27" s="227" t="str">
        <f>IF(Calcu!N20=TRUE,"","삭제")</f>
        <v>삭제</v>
      </c>
      <c r="D27" s="165">
        <f>Calcu!B76</f>
        <v>12</v>
      </c>
      <c r="E27" s="172" t="str">
        <f>Calcu!C76</f>
        <v/>
      </c>
      <c r="F27" s="173" t="str">
        <f>Calcu!D76</f>
        <v/>
      </c>
      <c r="G27" s="174" t="str">
        <f>Calcu!E76</f>
        <v/>
      </c>
      <c r="H27" s="175" t="str">
        <f>Calcu!F76</f>
        <v/>
      </c>
    </row>
    <row r="28" spans="1:9" ht="15" customHeight="1">
      <c r="A28" s="227" t="str">
        <f>IF(Calcu!N21=TRUE,"","삭제")</f>
        <v>삭제</v>
      </c>
      <c r="D28" s="165">
        <f>Calcu!B77</f>
        <v>13</v>
      </c>
      <c r="E28" s="172" t="str">
        <f>Calcu!C77</f>
        <v/>
      </c>
      <c r="F28" s="173" t="str">
        <f>Calcu!D77</f>
        <v/>
      </c>
      <c r="G28" s="174" t="str">
        <f>Calcu!E77</f>
        <v/>
      </c>
      <c r="H28" s="175" t="str">
        <f>Calcu!F77</f>
        <v/>
      </c>
    </row>
    <row r="29" spans="1:9" ht="15" customHeight="1">
      <c r="A29" s="227" t="str">
        <f>IF(Calcu!N22=TRUE,"","삭제")</f>
        <v>삭제</v>
      </c>
      <c r="D29" s="165">
        <f>Calcu!B78</f>
        <v>14</v>
      </c>
      <c r="E29" s="172" t="str">
        <f>Calcu!C78</f>
        <v/>
      </c>
      <c r="F29" s="173" t="str">
        <f>Calcu!D78</f>
        <v/>
      </c>
      <c r="G29" s="174" t="str">
        <f>Calcu!E78</f>
        <v/>
      </c>
      <c r="H29" s="175" t="str">
        <f>Calcu!F78</f>
        <v/>
      </c>
    </row>
    <row r="30" spans="1:9" ht="15" customHeight="1">
      <c r="A30" s="227" t="str">
        <f>IF(Calcu!N23=TRUE,"","삭제")</f>
        <v>삭제</v>
      </c>
      <c r="D30" s="167">
        <f>Calcu!B79</f>
        <v>15</v>
      </c>
      <c r="E30" s="176" t="str">
        <f>Calcu!C79</f>
        <v/>
      </c>
      <c r="F30" s="177" t="str">
        <f>Calcu!D79</f>
        <v/>
      </c>
      <c r="G30" s="178" t="str">
        <f>Calcu!E79</f>
        <v/>
      </c>
      <c r="H30" s="179" t="str">
        <f>Calcu!F79</f>
        <v/>
      </c>
    </row>
    <row r="31" spans="1:9" ht="15" customHeight="1">
      <c r="A31" s="153" t="str">
        <f>A6</f>
        <v>삭제</v>
      </c>
      <c r="B31" s="152"/>
      <c r="C31" s="152"/>
      <c r="D31" s="181"/>
      <c r="E31" s="182"/>
      <c r="F31" s="181"/>
      <c r="G31" s="181"/>
      <c r="H31" s="181"/>
      <c r="I31" s="152"/>
    </row>
    <row r="32" spans="1:9" ht="15" customHeight="1">
      <c r="A32" s="153" t="str">
        <f t="shared" ref="A32" si="0">A31</f>
        <v>삭제</v>
      </c>
      <c r="D32" s="53" t="s">
        <v>751</v>
      </c>
      <c r="E32" s="151"/>
      <c r="F32" s="151"/>
      <c r="G32" s="151"/>
      <c r="H32" s="151"/>
      <c r="I32" s="151"/>
    </row>
    <row r="33" spans="1:9" ht="15" customHeight="1">
      <c r="A33" s="153" t="str">
        <f>A32</f>
        <v>삭제</v>
      </c>
      <c r="D33" s="53"/>
      <c r="E33" s="151"/>
      <c r="F33" s="151"/>
      <c r="G33" s="151"/>
      <c r="H33" s="151"/>
      <c r="I33" s="151"/>
    </row>
    <row r="34" spans="1:9" ht="15" customHeight="1">
      <c r="A34" s="153" t="str">
        <f>A33</f>
        <v>삭제</v>
      </c>
      <c r="D34" s="53" t="s">
        <v>802</v>
      </c>
      <c r="E34" s="151"/>
      <c r="F34" s="151"/>
      <c r="G34" s="151"/>
      <c r="H34" s="151"/>
      <c r="I34" s="151"/>
    </row>
    <row r="35" spans="1:9" ht="15" customHeight="1">
      <c r="A35" s="153" t="str">
        <f>A34</f>
        <v>삭제</v>
      </c>
      <c r="D35" s="396" t="e">
        <f ca="1">CONCATENATE("○ 교정범위 : (",Calcu!E3," ~ ",Calcu!G3,") ",Calcu!K3)</f>
        <v>#N/A</v>
      </c>
      <c r="E35" s="151"/>
      <c r="F35" s="151"/>
      <c r="G35" s="151"/>
      <c r="H35" s="151"/>
      <c r="I35" s="151"/>
    </row>
    <row r="36" spans="1:9" ht="15" customHeight="1">
      <c r="A36" s="153" t="str">
        <f>A35</f>
        <v>삭제</v>
      </c>
      <c r="D36" s="396" t="str">
        <f ca="1">CONCATENATE("○ 최소눈금 : ",Calcu!I3," ",Calcu!K3)</f>
        <v>○ 최소눈금 : For1at 0</v>
      </c>
      <c r="E36" s="151"/>
      <c r="F36" s="151"/>
      <c r="G36" s="151"/>
      <c r="H36" s="151"/>
      <c r="I36" s="151"/>
    </row>
    <row r="37" spans="1:9" ht="15" customHeight="1">
      <c r="A37" s="227" t="str">
        <f>IF(A6="삭제","삭제",IF(Calcu!L3=1,"삭제",""))</f>
        <v>삭제</v>
      </c>
      <c r="B37" s="152"/>
      <c r="C37" s="152"/>
      <c r="D37" s="180" t="e">
        <f ca="1">"○ 단위를 "&amp;Calcu!F8&amp;" 으로 환산 할 경우 = (압력값 ÷ "&amp;Calcu!L3&amp;" )"</f>
        <v>#N/A</v>
      </c>
      <c r="E37" s="53"/>
      <c r="F37" s="152"/>
      <c r="G37" s="152"/>
      <c r="H37" s="152"/>
      <c r="I37" s="152"/>
    </row>
    <row r="38" spans="1:9" ht="15" customHeight="1">
      <c r="A38" s="153" t="str">
        <f t="shared" ref="A38" si="1">A37</f>
        <v>삭제</v>
      </c>
      <c r="B38" s="152"/>
      <c r="C38" s="152"/>
      <c r="D38" s="152"/>
      <c r="E38" s="53"/>
      <c r="F38" s="152"/>
      <c r="G38" s="152"/>
      <c r="H38" s="152"/>
      <c r="I38" s="152"/>
    </row>
    <row r="39" spans="1:9" ht="15" customHeight="1">
      <c r="A39" s="227" t="str">
        <f>IF(A6="삭제","삭제",IF(기본정보!A$46=0,"","삭제"))</f>
        <v>삭제</v>
      </c>
      <c r="B39" s="54"/>
      <c r="C39" s="54"/>
      <c r="D39" s="180" t="s">
        <v>803</v>
      </c>
      <c r="E39" s="54"/>
      <c r="F39" s="55"/>
    </row>
    <row r="40" spans="1:9" ht="15" customHeight="1">
      <c r="A40" s="153" t="str">
        <f>A39</f>
        <v>삭제</v>
      </c>
      <c r="B40" s="54"/>
      <c r="C40" s="54"/>
      <c r="D40" s="56"/>
      <c r="E40" s="157" t="s">
        <v>154</v>
      </c>
      <c r="F40" s="156" t="e">
        <f>Calcu!U63</f>
        <v>#DIV/0!</v>
      </c>
      <c r="H40" s="155"/>
      <c r="I40" s="156"/>
    </row>
    <row r="41" spans="1:9" ht="15" customHeight="1">
      <c r="A41" s="153" t="str">
        <f>A40</f>
        <v>삭제</v>
      </c>
      <c r="B41" s="54"/>
      <c r="C41" s="54"/>
      <c r="D41" s="56"/>
      <c r="E41" s="157" t="s">
        <v>155</v>
      </c>
      <c r="F41" s="156" t="e">
        <f>Calcu!U64</f>
        <v>#DIV/0!</v>
      </c>
      <c r="H41" s="155"/>
      <c r="I41" s="156"/>
    </row>
    <row r="42" spans="1:9" ht="15" customHeight="1">
      <c r="A42" s="153" t="str">
        <f>A41</f>
        <v>삭제</v>
      </c>
      <c r="B42" s="54"/>
      <c r="C42" s="54"/>
      <c r="D42" s="397" t="str">
        <f ca="1">"(y = 보정된 압력값, a = 기울기, X = 지시값 평균, b = 절편, 보정식 단위 : "&amp;F15&amp;")"</f>
        <v>(y = 보정된 압력값, a = 기울기, X = 지시값 평균, b = 절편, 보정식 단위 : 0)</v>
      </c>
      <c r="E42" s="54"/>
      <c r="F42" s="54"/>
      <c r="G42" s="54"/>
      <c r="H42" s="54"/>
      <c r="I42" s="56"/>
    </row>
    <row r="43" spans="1:9" ht="15" customHeight="1">
      <c r="A43" s="153" t="str">
        <f>A42</f>
        <v>삭제</v>
      </c>
      <c r="B43" s="54"/>
      <c r="C43" s="54"/>
      <c r="D43" s="180"/>
      <c r="E43" s="54"/>
      <c r="F43" s="54"/>
      <c r="G43" s="54"/>
      <c r="H43" s="54"/>
      <c r="I43" s="56"/>
    </row>
    <row r="44" spans="1:9" ht="15" customHeight="1">
      <c r="A44" s="227" t="str">
        <f>A49</f>
        <v>삭제</v>
      </c>
      <c r="B44" s="54"/>
      <c r="C44" s="54"/>
      <c r="E44" s="54"/>
      <c r="F44" s="450" t="s">
        <v>156</v>
      </c>
      <c r="G44" s="450"/>
      <c r="H44" s="54"/>
      <c r="I44" s="56"/>
    </row>
    <row r="45" spans="1:9" ht="15" customHeight="1">
      <c r="A45" s="153" t="str">
        <f t="shared" ref="A45:A47" si="2">A44</f>
        <v>삭제</v>
      </c>
      <c r="B45" s="54"/>
      <c r="C45" s="54"/>
      <c r="D45" s="56"/>
      <c r="E45" s="54"/>
      <c r="H45" s="54"/>
      <c r="I45" s="56"/>
    </row>
    <row r="46" spans="1:9" ht="15" customHeight="1">
      <c r="A46" s="153" t="str">
        <f t="shared" si="2"/>
        <v>삭제</v>
      </c>
      <c r="B46" s="54"/>
      <c r="C46" s="54"/>
      <c r="D46" s="56"/>
      <c r="E46" s="54"/>
      <c r="H46" s="54"/>
      <c r="I46" s="56"/>
    </row>
    <row r="47" spans="1:9" ht="15" customHeight="1">
      <c r="A47" s="153" t="str">
        <f t="shared" si="2"/>
        <v>삭제</v>
      </c>
      <c r="D47" s="151"/>
      <c r="E47" s="151"/>
      <c r="F47" s="151"/>
      <c r="G47" s="151"/>
      <c r="H47" s="151"/>
      <c r="I47" s="151"/>
    </row>
    <row r="48" spans="1:9" ht="15" customHeight="1">
      <c r="A48" s="227" t="str">
        <f>IF(A47="삭제","삭제","삽입")</f>
        <v>삭제</v>
      </c>
      <c r="D48" s="151"/>
      <c r="E48" s="151"/>
      <c r="F48" s="151"/>
      <c r="G48" s="151"/>
      <c r="H48" s="151"/>
      <c r="I48" s="151"/>
    </row>
    <row r="49" spans="1:8" ht="15" customHeight="1">
      <c r="A49" s="227" t="str">
        <f>IF(Calcu!B91=TRUE,"","삭제")</f>
        <v>삭제</v>
      </c>
      <c r="D49" s="83" t="str">
        <f>"○ 품명 : "&amp;기본정보!C$5</f>
        <v xml:space="preserve">○ 품명 : </v>
      </c>
      <c r="F49" s="55"/>
      <c r="G49" s="57"/>
    </row>
    <row r="50" spans="1:8" ht="15" customHeight="1">
      <c r="A50" s="153" t="str">
        <f>A49</f>
        <v>삭제</v>
      </c>
      <c r="D50" s="83" t="str">
        <f>"○ 제작회사 : "&amp;기본정보!C$6</f>
        <v xml:space="preserve">○ 제작회사 : </v>
      </c>
      <c r="F50" s="55"/>
      <c r="G50" s="57"/>
    </row>
    <row r="51" spans="1:8" ht="15" customHeight="1">
      <c r="A51" s="153" t="str">
        <f>A49</f>
        <v>삭제</v>
      </c>
      <c r="D51" s="83" t="str">
        <f>"○ 형식 : "&amp;기본정보!C$7</f>
        <v xml:space="preserve">○ 형식 : </v>
      </c>
      <c r="F51" s="55"/>
      <c r="G51" s="57"/>
    </row>
    <row r="52" spans="1:8" ht="15" customHeight="1">
      <c r="A52" s="153" t="str">
        <f>A49</f>
        <v>삭제</v>
      </c>
      <c r="D52" s="83" t="str">
        <f>"○ 기기번호 : "&amp;기본정보!C$8</f>
        <v xml:space="preserve">○ 기기번호 : </v>
      </c>
      <c r="F52" s="55"/>
      <c r="G52" s="57"/>
    </row>
    <row r="53" spans="1:8" ht="15" customHeight="1">
      <c r="A53" s="153" t="str">
        <f>A49</f>
        <v>삭제</v>
      </c>
      <c r="D53" s="83"/>
      <c r="F53" s="55"/>
      <c r="G53" s="57"/>
    </row>
    <row r="54" spans="1:8" ht="15" customHeight="1">
      <c r="A54" s="153" t="str">
        <f>A49</f>
        <v>삭제</v>
      </c>
      <c r="D54" s="59" t="s">
        <v>157</v>
      </c>
      <c r="F54" s="55"/>
      <c r="G54" s="57"/>
    </row>
    <row r="55" spans="1:8" ht="15" customHeight="1">
      <c r="A55" s="153" t="str">
        <f>A49</f>
        <v>삭제</v>
      </c>
      <c r="D55" s="451" t="s">
        <v>158</v>
      </c>
      <c r="E55" s="164" t="s">
        <v>159</v>
      </c>
      <c r="F55" s="454" t="e">
        <f>Calcu!$J$328</f>
        <v>#N/A</v>
      </c>
      <c r="G55" s="455"/>
      <c r="H55" s="456"/>
    </row>
    <row r="56" spans="1:8" ht="15" customHeight="1">
      <c r="A56" s="153" t="str">
        <f>A49</f>
        <v>삭제</v>
      </c>
      <c r="D56" s="452"/>
      <c r="E56" s="457" t="s">
        <v>149</v>
      </c>
      <c r="F56" s="459" t="s">
        <v>160</v>
      </c>
      <c r="G56" s="461" t="s">
        <v>147</v>
      </c>
      <c r="H56" s="462" t="s">
        <v>161</v>
      </c>
    </row>
    <row r="57" spans="1:8" ht="15" customHeight="1">
      <c r="A57" s="153" t="str">
        <f>A49</f>
        <v>삭제</v>
      </c>
      <c r="D57" s="452"/>
      <c r="E57" s="458"/>
      <c r="F57" s="460"/>
      <c r="G57" s="461"/>
      <c r="H57" s="463"/>
    </row>
    <row r="58" spans="1:8" ht="15" customHeight="1">
      <c r="A58" s="153" t="str">
        <f>A49</f>
        <v>삭제</v>
      </c>
      <c r="B58" s="57"/>
      <c r="C58" s="57"/>
      <c r="D58" s="453"/>
      <c r="E58" s="79">
        <f ca="1">Calcu!C146</f>
        <v>0</v>
      </c>
      <c r="F58" s="78">
        <f ca="1">Calcu!D146</f>
        <v>0</v>
      </c>
      <c r="G58" s="76">
        <f ca="1">Calcu!E146</f>
        <v>0</v>
      </c>
      <c r="H58" s="77">
        <f ca="1">Calcu!F146</f>
        <v>0</v>
      </c>
    </row>
    <row r="59" spans="1:8" ht="15" customHeight="1">
      <c r="A59" s="227" t="str">
        <f>IF(Calcu!N91=TRUE,"","삭제")</f>
        <v>삭제</v>
      </c>
      <c r="B59" s="57"/>
      <c r="C59" s="57"/>
      <c r="D59" s="166">
        <f>Calcu!B147</f>
        <v>1</v>
      </c>
      <c r="E59" s="168" t="str">
        <f>Calcu!C147</f>
        <v/>
      </c>
      <c r="F59" s="169" t="str">
        <f>Calcu!D147</f>
        <v/>
      </c>
      <c r="G59" s="170" t="str">
        <f>Calcu!E147</f>
        <v/>
      </c>
      <c r="H59" s="171" t="str">
        <f>Calcu!F147</f>
        <v/>
      </c>
    </row>
    <row r="60" spans="1:8" ht="15" customHeight="1">
      <c r="A60" s="227" t="str">
        <f>IF(Calcu!N92=TRUE,"","삭제")</f>
        <v>삭제</v>
      </c>
      <c r="B60" s="57"/>
      <c r="C60" s="57"/>
      <c r="D60" s="165">
        <f>Calcu!B148</f>
        <v>2</v>
      </c>
      <c r="E60" s="172" t="str">
        <f>Calcu!C148</f>
        <v/>
      </c>
      <c r="F60" s="173" t="str">
        <f>Calcu!D148</f>
        <v/>
      </c>
      <c r="G60" s="174" t="str">
        <f>Calcu!E148</f>
        <v/>
      </c>
      <c r="H60" s="175" t="str">
        <f>Calcu!F148</f>
        <v/>
      </c>
    </row>
    <row r="61" spans="1:8" ht="15" customHeight="1">
      <c r="A61" s="227" t="str">
        <f>IF(Calcu!N93=TRUE,"","삭제")</f>
        <v>삭제</v>
      </c>
      <c r="B61" s="57"/>
      <c r="C61" s="57"/>
      <c r="D61" s="165">
        <f>Calcu!B149</f>
        <v>3</v>
      </c>
      <c r="E61" s="172" t="str">
        <f>Calcu!C149</f>
        <v/>
      </c>
      <c r="F61" s="173" t="str">
        <f>Calcu!D149</f>
        <v/>
      </c>
      <c r="G61" s="174" t="str">
        <f>Calcu!E149</f>
        <v/>
      </c>
      <c r="H61" s="175" t="str">
        <f>Calcu!F149</f>
        <v/>
      </c>
    </row>
    <row r="62" spans="1:8" ht="15" customHeight="1">
      <c r="A62" s="227" t="str">
        <f>IF(Calcu!N94=TRUE,"","삭제")</f>
        <v>삭제</v>
      </c>
      <c r="B62" s="57"/>
      <c r="C62" s="57"/>
      <c r="D62" s="165">
        <f>Calcu!B150</f>
        <v>4</v>
      </c>
      <c r="E62" s="172" t="str">
        <f>Calcu!C150</f>
        <v/>
      </c>
      <c r="F62" s="173" t="str">
        <f>Calcu!D150</f>
        <v/>
      </c>
      <c r="G62" s="174" t="str">
        <f>Calcu!E150</f>
        <v/>
      </c>
      <c r="H62" s="175" t="str">
        <f>Calcu!F150</f>
        <v/>
      </c>
    </row>
    <row r="63" spans="1:8" ht="15" customHeight="1">
      <c r="A63" s="227" t="str">
        <f>IF(Calcu!N95=TRUE,"","삭제")</f>
        <v>삭제</v>
      </c>
      <c r="B63" s="57"/>
      <c r="C63" s="57"/>
      <c r="D63" s="165">
        <f>Calcu!B151</f>
        <v>5</v>
      </c>
      <c r="E63" s="172" t="str">
        <f>Calcu!C151</f>
        <v/>
      </c>
      <c r="F63" s="173" t="str">
        <f>Calcu!D151</f>
        <v/>
      </c>
      <c r="G63" s="174" t="str">
        <f>Calcu!E151</f>
        <v/>
      </c>
      <c r="H63" s="175" t="str">
        <f>Calcu!F151</f>
        <v/>
      </c>
    </row>
    <row r="64" spans="1:8" ht="15" customHeight="1">
      <c r="A64" s="227" t="str">
        <f>IF(Calcu!N96=TRUE,"","삭제")</f>
        <v>삭제</v>
      </c>
      <c r="B64" s="57"/>
      <c r="C64" s="57"/>
      <c r="D64" s="165">
        <f>Calcu!B152</f>
        <v>6</v>
      </c>
      <c r="E64" s="172" t="str">
        <f>Calcu!C152</f>
        <v/>
      </c>
      <c r="F64" s="173" t="str">
        <f>Calcu!D152</f>
        <v/>
      </c>
      <c r="G64" s="174" t="str">
        <f>Calcu!E152</f>
        <v/>
      </c>
      <c r="H64" s="175" t="str">
        <f>Calcu!F152</f>
        <v/>
      </c>
    </row>
    <row r="65" spans="1:9" ht="15" customHeight="1">
      <c r="A65" s="227" t="str">
        <f>IF(Calcu!N97=TRUE,"","삭제")</f>
        <v>삭제</v>
      </c>
      <c r="B65" s="57"/>
      <c r="C65" s="57"/>
      <c r="D65" s="165">
        <f>Calcu!B153</f>
        <v>7</v>
      </c>
      <c r="E65" s="172" t="str">
        <f>Calcu!C153</f>
        <v/>
      </c>
      <c r="F65" s="173" t="str">
        <f>Calcu!D153</f>
        <v/>
      </c>
      <c r="G65" s="174" t="str">
        <f>Calcu!E153</f>
        <v/>
      </c>
      <c r="H65" s="175" t="str">
        <f>Calcu!F153</f>
        <v/>
      </c>
    </row>
    <row r="66" spans="1:9" ht="15" customHeight="1">
      <c r="A66" s="227" t="str">
        <f>IF(Calcu!N98=TRUE,"","삭제")</f>
        <v>삭제</v>
      </c>
      <c r="B66" s="57"/>
      <c r="C66" s="57"/>
      <c r="D66" s="165">
        <f>Calcu!B154</f>
        <v>8</v>
      </c>
      <c r="E66" s="172" t="str">
        <f>Calcu!C154</f>
        <v/>
      </c>
      <c r="F66" s="173" t="str">
        <f>Calcu!D154</f>
        <v/>
      </c>
      <c r="G66" s="174" t="str">
        <f>Calcu!E154</f>
        <v/>
      </c>
      <c r="H66" s="175" t="str">
        <f>Calcu!F154</f>
        <v/>
      </c>
    </row>
    <row r="67" spans="1:9" ht="15" customHeight="1">
      <c r="A67" s="227" t="str">
        <f>IF(Calcu!N99=TRUE,"","삭제")</f>
        <v>삭제</v>
      </c>
      <c r="B67" s="57"/>
      <c r="C67" s="57"/>
      <c r="D67" s="165">
        <f>Calcu!B155</f>
        <v>9</v>
      </c>
      <c r="E67" s="172" t="str">
        <f>Calcu!C155</f>
        <v/>
      </c>
      <c r="F67" s="173" t="str">
        <f>Calcu!D155</f>
        <v/>
      </c>
      <c r="G67" s="174" t="str">
        <f>Calcu!E155</f>
        <v/>
      </c>
      <c r="H67" s="175" t="str">
        <f>Calcu!F155</f>
        <v/>
      </c>
    </row>
    <row r="68" spans="1:9" ht="15" customHeight="1">
      <c r="A68" s="227" t="str">
        <f>IF(Calcu!N100=TRUE,"","삭제")</f>
        <v>삭제</v>
      </c>
      <c r="B68" s="57"/>
      <c r="C68" s="57"/>
      <c r="D68" s="165">
        <f>Calcu!B156</f>
        <v>10</v>
      </c>
      <c r="E68" s="172" t="str">
        <f>Calcu!C156</f>
        <v/>
      </c>
      <c r="F68" s="173" t="str">
        <f>Calcu!D156</f>
        <v/>
      </c>
      <c r="G68" s="174" t="str">
        <f>Calcu!E156</f>
        <v/>
      </c>
      <c r="H68" s="175" t="str">
        <f>Calcu!F156</f>
        <v/>
      </c>
    </row>
    <row r="69" spans="1:9" ht="15" customHeight="1">
      <c r="A69" s="227" t="str">
        <f>IF(Calcu!N101=TRUE,"","삭제")</f>
        <v>삭제</v>
      </c>
      <c r="B69" s="57"/>
      <c r="C69" s="57"/>
      <c r="D69" s="165">
        <f>Calcu!B157</f>
        <v>11</v>
      </c>
      <c r="E69" s="172" t="str">
        <f>Calcu!C157</f>
        <v/>
      </c>
      <c r="F69" s="173" t="str">
        <f>Calcu!D157</f>
        <v/>
      </c>
      <c r="G69" s="174" t="str">
        <f>Calcu!E157</f>
        <v/>
      </c>
      <c r="H69" s="175" t="str">
        <f>Calcu!F157</f>
        <v/>
      </c>
    </row>
    <row r="70" spans="1:9" ht="15" customHeight="1">
      <c r="A70" s="227" t="str">
        <f>IF(Calcu!N102=TRUE,"","삭제")</f>
        <v>삭제</v>
      </c>
      <c r="B70" s="57"/>
      <c r="C70" s="57"/>
      <c r="D70" s="165">
        <f>Calcu!B158</f>
        <v>12</v>
      </c>
      <c r="E70" s="172" t="str">
        <f>Calcu!C158</f>
        <v/>
      </c>
      <c r="F70" s="173" t="str">
        <f>Calcu!D158</f>
        <v/>
      </c>
      <c r="G70" s="174" t="str">
        <f>Calcu!E158</f>
        <v/>
      </c>
      <c r="H70" s="175" t="str">
        <f>Calcu!F158</f>
        <v/>
      </c>
    </row>
    <row r="71" spans="1:9" ht="15" customHeight="1">
      <c r="A71" s="227" t="str">
        <f>IF(Calcu!N103=TRUE,"","삭제")</f>
        <v>삭제</v>
      </c>
      <c r="B71" s="57"/>
      <c r="C71" s="57"/>
      <c r="D71" s="165">
        <f>Calcu!B159</f>
        <v>13</v>
      </c>
      <c r="E71" s="172" t="str">
        <f>Calcu!C159</f>
        <v/>
      </c>
      <c r="F71" s="173" t="str">
        <f>Calcu!D159</f>
        <v/>
      </c>
      <c r="G71" s="174" t="str">
        <f>Calcu!E159</f>
        <v/>
      </c>
      <c r="H71" s="175" t="str">
        <f>Calcu!F159</f>
        <v/>
      </c>
    </row>
    <row r="72" spans="1:9" ht="15" customHeight="1">
      <c r="A72" s="227" t="str">
        <f>IF(Calcu!N104=TRUE,"","삭제")</f>
        <v>삭제</v>
      </c>
      <c r="D72" s="165">
        <f>Calcu!B160</f>
        <v>14</v>
      </c>
      <c r="E72" s="172" t="str">
        <f>Calcu!C160</f>
        <v/>
      </c>
      <c r="F72" s="173" t="str">
        <f>Calcu!D160</f>
        <v/>
      </c>
      <c r="G72" s="174" t="str">
        <f>Calcu!E160</f>
        <v/>
      </c>
      <c r="H72" s="175" t="str">
        <f>Calcu!F160</f>
        <v/>
      </c>
    </row>
    <row r="73" spans="1:9" ht="15" customHeight="1">
      <c r="A73" s="227" t="str">
        <f>IF(Calcu!N105=TRUE,"","삭제")</f>
        <v>삭제</v>
      </c>
      <c r="D73" s="167">
        <f>Calcu!B161</f>
        <v>15</v>
      </c>
      <c r="E73" s="176" t="str">
        <f>Calcu!C161</f>
        <v/>
      </c>
      <c r="F73" s="177" t="str">
        <f>Calcu!D161</f>
        <v/>
      </c>
      <c r="G73" s="178" t="str">
        <f>Calcu!E161</f>
        <v/>
      </c>
      <c r="H73" s="179" t="str">
        <f>Calcu!F161</f>
        <v/>
      </c>
    </row>
    <row r="74" spans="1:9" ht="15" customHeight="1">
      <c r="A74" s="153" t="str">
        <f>A49</f>
        <v>삭제</v>
      </c>
      <c r="B74" s="152"/>
      <c r="C74" s="152"/>
      <c r="D74" s="181"/>
      <c r="E74" s="182"/>
      <c r="F74" s="181"/>
      <c r="G74" s="181"/>
      <c r="H74" s="181"/>
      <c r="I74" s="152"/>
    </row>
    <row r="75" spans="1:9" ht="15" customHeight="1">
      <c r="A75" s="153" t="str">
        <f t="shared" ref="A75:A79" si="3">A74</f>
        <v>삭제</v>
      </c>
      <c r="D75" s="53" t="s">
        <v>751</v>
      </c>
      <c r="E75" s="151"/>
      <c r="F75" s="151"/>
      <c r="G75" s="151"/>
      <c r="H75" s="151"/>
      <c r="I75" s="151"/>
    </row>
    <row r="76" spans="1:9" ht="15" customHeight="1">
      <c r="A76" s="153" t="str">
        <f t="shared" si="3"/>
        <v>삭제</v>
      </c>
      <c r="D76" s="151"/>
      <c r="E76" s="151"/>
      <c r="F76" s="151"/>
      <c r="G76" s="151"/>
      <c r="H76" s="151"/>
      <c r="I76" s="151"/>
    </row>
    <row r="77" spans="1:9" ht="15" customHeight="1">
      <c r="A77" s="153" t="str">
        <f t="shared" si="3"/>
        <v>삭제</v>
      </c>
      <c r="D77" s="53" t="s">
        <v>802</v>
      </c>
      <c r="E77" s="151"/>
      <c r="F77" s="151"/>
      <c r="G77" s="151"/>
      <c r="H77" s="151"/>
      <c r="I77" s="151"/>
    </row>
    <row r="78" spans="1:9" ht="15" customHeight="1">
      <c r="A78" s="153" t="str">
        <f t="shared" si="3"/>
        <v>삭제</v>
      </c>
      <c r="D78" s="396" t="e">
        <f ca="1">CONCATENATE("○ 교정범위 : (",Calcu!E85," ~ ",Calcu!G85,") ",Calcu!K85)</f>
        <v>#N/A</v>
      </c>
      <c r="E78" s="151"/>
      <c r="F78" s="151"/>
      <c r="G78" s="151"/>
      <c r="H78" s="151"/>
      <c r="I78" s="151"/>
    </row>
    <row r="79" spans="1:9" ht="15" customHeight="1">
      <c r="A79" s="153" t="str">
        <f t="shared" si="3"/>
        <v>삭제</v>
      </c>
      <c r="D79" s="396" t="str">
        <f ca="1">CONCATENATE("○ 최소눈금 : ",Calcu!I85," ",Calcu!K85)</f>
        <v>○ 최소눈금 : For1at 0</v>
      </c>
      <c r="E79" s="151"/>
      <c r="F79" s="151"/>
      <c r="G79" s="151"/>
      <c r="H79" s="151"/>
      <c r="I79" s="151"/>
    </row>
    <row r="80" spans="1:9" ht="15" customHeight="1">
      <c r="A80" s="227" t="str">
        <f>IF(A49="삭제","삭제",IF(Calcu!L85=1,"삭제",""))</f>
        <v>삭제</v>
      </c>
      <c r="B80" s="152"/>
      <c r="C80" s="152"/>
      <c r="D80" s="180" t="e">
        <f ca="1">"○ 참고 : 단위를 "&amp;Calcu!F90&amp;" 으로 환산 할 경우 = (압력값 ÷ "&amp;Calcu!L85&amp;" )"</f>
        <v>#N/A</v>
      </c>
      <c r="E80" s="53"/>
      <c r="F80" s="152"/>
      <c r="G80" s="152"/>
      <c r="H80" s="152"/>
      <c r="I80" s="152"/>
    </row>
    <row r="81" spans="1:9" ht="15" customHeight="1">
      <c r="A81" s="153" t="str">
        <f t="shared" ref="A81:A86" si="4">A80</f>
        <v>삭제</v>
      </c>
      <c r="B81" s="152"/>
      <c r="C81" s="152"/>
      <c r="D81" s="152"/>
      <c r="E81" s="53"/>
      <c r="F81" s="152"/>
      <c r="G81" s="152"/>
      <c r="H81" s="152"/>
      <c r="I81" s="152"/>
    </row>
    <row r="82" spans="1:9" ht="15" customHeight="1">
      <c r="A82" s="227" t="str">
        <f>IF(A49="삭제","삭제",IF(기본정보!A$46=0,"","삭제"))</f>
        <v>삭제</v>
      </c>
      <c r="B82" s="54"/>
      <c r="C82" s="54"/>
      <c r="D82" s="180" t="s">
        <v>804</v>
      </c>
      <c r="E82" s="54"/>
      <c r="F82" s="55"/>
    </row>
    <row r="83" spans="1:9" ht="15" customHeight="1">
      <c r="A83" s="153" t="str">
        <f t="shared" si="4"/>
        <v>삭제</v>
      </c>
      <c r="B83" s="54"/>
      <c r="C83" s="54"/>
      <c r="D83" s="56"/>
      <c r="E83" s="157" t="s">
        <v>162</v>
      </c>
      <c r="F83" s="156" t="e">
        <f>Calcu!U145</f>
        <v>#DIV/0!</v>
      </c>
      <c r="H83" s="155"/>
      <c r="I83" s="156"/>
    </row>
    <row r="84" spans="1:9" ht="15" customHeight="1">
      <c r="A84" s="153" t="str">
        <f t="shared" si="4"/>
        <v>삭제</v>
      </c>
      <c r="B84" s="54"/>
      <c r="C84" s="54"/>
      <c r="D84" s="56"/>
      <c r="E84" s="157" t="s">
        <v>163</v>
      </c>
      <c r="F84" s="156" t="e">
        <f>Calcu!U146</f>
        <v>#DIV/0!</v>
      </c>
      <c r="H84" s="155"/>
      <c r="I84" s="156"/>
    </row>
    <row r="85" spans="1:9" ht="15" customHeight="1">
      <c r="A85" s="153" t="str">
        <f t="shared" si="4"/>
        <v>삭제</v>
      </c>
      <c r="B85" s="54"/>
      <c r="C85" s="54"/>
      <c r="D85" s="397" t="str">
        <f ca="1">"(y = 보정된 압력값, a = 기울기, X = 지시값 평균, b = 절편, 보정식 단위 : "&amp;F58&amp;")"</f>
        <v>(y = 보정된 압력값, a = 기울기, X = 지시값 평균, b = 절편, 보정식 단위 : 0)</v>
      </c>
      <c r="E85" s="54"/>
      <c r="F85" s="54"/>
      <c r="G85" s="54"/>
      <c r="H85" s="54"/>
      <c r="I85" s="56"/>
    </row>
    <row r="86" spans="1:9" ht="15" customHeight="1">
      <c r="A86" s="153" t="str">
        <f t="shared" si="4"/>
        <v>삭제</v>
      </c>
      <c r="B86" s="54"/>
      <c r="C86" s="54"/>
      <c r="D86" s="180"/>
      <c r="E86" s="54"/>
      <c r="F86" s="54"/>
      <c r="G86" s="54"/>
      <c r="H86" s="54"/>
      <c r="I86" s="56"/>
    </row>
    <row r="87" spans="1:9" ht="15" customHeight="1">
      <c r="A87" s="227" t="str">
        <f>A92</f>
        <v>삭제</v>
      </c>
      <c r="B87" s="54"/>
      <c r="C87" s="54"/>
      <c r="E87" s="54"/>
      <c r="F87" s="450" t="s">
        <v>156</v>
      </c>
      <c r="G87" s="450"/>
      <c r="H87" s="54"/>
      <c r="I87" s="56"/>
    </row>
    <row r="88" spans="1:9" ht="15" customHeight="1">
      <c r="A88" s="153" t="str">
        <f t="shared" ref="A88:A90" si="5">A87</f>
        <v>삭제</v>
      </c>
      <c r="B88" s="54"/>
      <c r="C88" s="54"/>
      <c r="D88" s="56"/>
      <c r="E88" s="54"/>
      <c r="F88" s="54"/>
      <c r="G88" s="54"/>
      <c r="H88" s="54"/>
      <c r="I88" s="56"/>
    </row>
    <row r="89" spans="1:9" ht="15" customHeight="1">
      <c r="A89" s="153" t="str">
        <f t="shared" si="5"/>
        <v>삭제</v>
      </c>
      <c r="B89" s="54"/>
      <c r="C89" s="54"/>
      <c r="D89" s="56"/>
      <c r="E89" s="54"/>
      <c r="F89" s="54"/>
      <c r="G89" s="54"/>
      <c r="H89" s="54"/>
      <c r="I89" s="56"/>
    </row>
    <row r="90" spans="1:9" ht="15" customHeight="1">
      <c r="A90" s="153" t="str">
        <f t="shared" si="5"/>
        <v>삭제</v>
      </c>
      <c r="D90" s="151"/>
      <c r="E90" s="151"/>
      <c r="F90" s="151"/>
      <c r="G90" s="151"/>
      <c r="H90" s="151"/>
      <c r="I90" s="151"/>
    </row>
    <row r="91" spans="1:9" ht="15" customHeight="1">
      <c r="A91" s="227" t="str">
        <f>IF(A90="삭제","삭제","삽입")</f>
        <v>삭제</v>
      </c>
      <c r="D91" s="151"/>
      <c r="E91" s="151"/>
      <c r="F91" s="151"/>
      <c r="G91" s="151"/>
      <c r="H91" s="151"/>
      <c r="I91" s="151"/>
    </row>
    <row r="92" spans="1:9" ht="15" customHeight="1">
      <c r="A92" s="227" t="str">
        <f>IF(Calcu!B173=TRUE,"","삭제")</f>
        <v>삭제</v>
      </c>
      <c r="D92" s="83" t="str">
        <f>"○ 품명 : "&amp;기본정보!C$5</f>
        <v xml:space="preserve">○ 품명 : </v>
      </c>
      <c r="F92" s="55"/>
      <c r="G92" s="57"/>
    </row>
    <row r="93" spans="1:9" ht="15" customHeight="1">
      <c r="A93" s="153" t="str">
        <f>A92</f>
        <v>삭제</v>
      </c>
      <c r="D93" s="83" t="str">
        <f>"○ 제작회사 : "&amp;기본정보!C$6</f>
        <v xml:space="preserve">○ 제작회사 : </v>
      </c>
      <c r="F93" s="55"/>
      <c r="G93" s="57"/>
    </row>
    <row r="94" spans="1:9" ht="15" customHeight="1">
      <c r="A94" s="153" t="str">
        <f>A92</f>
        <v>삭제</v>
      </c>
      <c r="D94" s="83" t="str">
        <f>"○ 형식 : "&amp;기본정보!C$7</f>
        <v xml:space="preserve">○ 형식 : </v>
      </c>
      <c r="F94" s="55"/>
      <c r="G94" s="57"/>
    </row>
    <row r="95" spans="1:9" ht="15" customHeight="1">
      <c r="A95" s="153" t="str">
        <f>A92</f>
        <v>삭제</v>
      </c>
      <c r="D95" s="83" t="str">
        <f>"○ 기기번호 : "&amp;기본정보!C$8</f>
        <v xml:space="preserve">○ 기기번호 : </v>
      </c>
      <c r="F95" s="55"/>
      <c r="G95" s="57"/>
    </row>
    <row r="96" spans="1:9" ht="15" customHeight="1">
      <c r="A96" s="153" t="str">
        <f>A92</f>
        <v>삭제</v>
      </c>
      <c r="D96" s="83"/>
      <c r="F96" s="55"/>
      <c r="G96" s="57"/>
    </row>
    <row r="97" spans="1:8" ht="15" customHeight="1">
      <c r="A97" s="153" t="str">
        <f>A92</f>
        <v>삭제</v>
      </c>
      <c r="D97" s="59" t="s">
        <v>157</v>
      </c>
      <c r="F97" s="55"/>
      <c r="G97" s="57"/>
    </row>
    <row r="98" spans="1:8" ht="15" customHeight="1">
      <c r="A98" s="153" t="str">
        <f>A92</f>
        <v>삭제</v>
      </c>
      <c r="D98" s="451" t="s">
        <v>158</v>
      </c>
      <c r="E98" s="164" t="s">
        <v>159</v>
      </c>
      <c r="F98" s="454" t="e">
        <f>Calcu!$J$328</f>
        <v>#N/A</v>
      </c>
      <c r="G98" s="455"/>
      <c r="H98" s="456"/>
    </row>
    <row r="99" spans="1:8" ht="15" customHeight="1">
      <c r="A99" s="153" t="str">
        <f>A92</f>
        <v>삭제</v>
      </c>
      <c r="D99" s="452"/>
      <c r="E99" s="457" t="s">
        <v>149</v>
      </c>
      <c r="F99" s="459" t="s">
        <v>160</v>
      </c>
      <c r="G99" s="461" t="s">
        <v>148</v>
      </c>
      <c r="H99" s="462" t="s">
        <v>161</v>
      </c>
    </row>
    <row r="100" spans="1:8" ht="15" customHeight="1">
      <c r="A100" s="153" t="str">
        <f>A92</f>
        <v>삭제</v>
      </c>
      <c r="D100" s="452"/>
      <c r="E100" s="458"/>
      <c r="F100" s="460"/>
      <c r="G100" s="461"/>
      <c r="H100" s="463"/>
    </row>
    <row r="101" spans="1:8" ht="15" customHeight="1">
      <c r="A101" s="153" t="str">
        <f>A92</f>
        <v>삭제</v>
      </c>
      <c r="B101" s="57"/>
      <c r="C101" s="57"/>
      <c r="D101" s="453"/>
      <c r="E101" s="79">
        <f ca="1">Calcu!C228</f>
        <v>0</v>
      </c>
      <c r="F101" s="78">
        <f ca="1">Calcu!D228</f>
        <v>0</v>
      </c>
      <c r="G101" s="76">
        <f ca="1">Calcu!E228</f>
        <v>0</v>
      </c>
      <c r="H101" s="77">
        <f ca="1">Calcu!F228</f>
        <v>0</v>
      </c>
    </row>
    <row r="102" spans="1:8" ht="15" customHeight="1">
      <c r="A102" s="227" t="str">
        <f>IF(Calcu!N173=TRUE,"","삭제")</f>
        <v>삭제</v>
      </c>
      <c r="B102" s="57"/>
      <c r="C102" s="57"/>
      <c r="D102" s="166">
        <f>Calcu!B229</f>
        <v>1</v>
      </c>
      <c r="E102" s="168" t="str">
        <f>Calcu!C229</f>
        <v/>
      </c>
      <c r="F102" s="169" t="str">
        <f>Calcu!D229</f>
        <v/>
      </c>
      <c r="G102" s="170" t="str">
        <f>Calcu!E229</f>
        <v/>
      </c>
      <c r="H102" s="171" t="str">
        <f>Calcu!F229</f>
        <v/>
      </c>
    </row>
    <row r="103" spans="1:8" ht="15" customHeight="1">
      <c r="A103" s="227" t="str">
        <f>IF(Calcu!N174=TRUE,"","삭제")</f>
        <v>삭제</v>
      </c>
      <c r="B103" s="57"/>
      <c r="C103" s="57"/>
      <c r="D103" s="165">
        <f>Calcu!B230</f>
        <v>2</v>
      </c>
      <c r="E103" s="172" t="str">
        <f>Calcu!C230</f>
        <v/>
      </c>
      <c r="F103" s="173" t="str">
        <f>Calcu!D230</f>
        <v/>
      </c>
      <c r="G103" s="174" t="str">
        <f>Calcu!E230</f>
        <v/>
      </c>
      <c r="H103" s="175" t="str">
        <f>Calcu!F230</f>
        <v/>
      </c>
    </row>
    <row r="104" spans="1:8" ht="15" customHeight="1">
      <c r="A104" s="227" t="str">
        <f>IF(Calcu!N175=TRUE,"","삭제")</f>
        <v>삭제</v>
      </c>
      <c r="B104" s="57"/>
      <c r="C104" s="57"/>
      <c r="D104" s="165">
        <f>Calcu!B231</f>
        <v>3</v>
      </c>
      <c r="E104" s="172" t="str">
        <f>Calcu!C231</f>
        <v/>
      </c>
      <c r="F104" s="173" t="str">
        <f>Calcu!D231</f>
        <v/>
      </c>
      <c r="G104" s="174" t="str">
        <f>Calcu!E231</f>
        <v/>
      </c>
      <c r="H104" s="175" t="str">
        <f>Calcu!F231</f>
        <v/>
      </c>
    </row>
    <row r="105" spans="1:8" ht="15" customHeight="1">
      <c r="A105" s="227" t="str">
        <f>IF(Calcu!N176=TRUE,"","삭제")</f>
        <v>삭제</v>
      </c>
      <c r="B105" s="57"/>
      <c r="C105" s="57"/>
      <c r="D105" s="165">
        <f>Calcu!B232</f>
        <v>4</v>
      </c>
      <c r="E105" s="172" t="str">
        <f>Calcu!C232</f>
        <v/>
      </c>
      <c r="F105" s="173" t="str">
        <f>Calcu!D232</f>
        <v/>
      </c>
      <c r="G105" s="174" t="str">
        <f>Calcu!E232</f>
        <v/>
      </c>
      <c r="H105" s="175" t="str">
        <f>Calcu!F232</f>
        <v/>
      </c>
    </row>
    <row r="106" spans="1:8" ht="15" customHeight="1">
      <c r="A106" s="227" t="str">
        <f>IF(Calcu!N177=TRUE,"","삭제")</f>
        <v>삭제</v>
      </c>
      <c r="B106" s="57"/>
      <c r="C106" s="57"/>
      <c r="D106" s="165">
        <f>Calcu!B233</f>
        <v>5</v>
      </c>
      <c r="E106" s="172" t="str">
        <f>Calcu!C233</f>
        <v/>
      </c>
      <c r="F106" s="173" t="str">
        <f>Calcu!D233</f>
        <v/>
      </c>
      <c r="G106" s="174" t="str">
        <f>Calcu!E233</f>
        <v/>
      </c>
      <c r="H106" s="175" t="str">
        <f>Calcu!F233</f>
        <v/>
      </c>
    </row>
    <row r="107" spans="1:8" ht="15" customHeight="1">
      <c r="A107" s="227" t="str">
        <f>IF(Calcu!N178=TRUE,"","삭제")</f>
        <v>삭제</v>
      </c>
      <c r="B107" s="57"/>
      <c r="C107" s="57"/>
      <c r="D107" s="165">
        <f>Calcu!B234</f>
        <v>6</v>
      </c>
      <c r="E107" s="172" t="str">
        <f>Calcu!C234</f>
        <v/>
      </c>
      <c r="F107" s="173" t="str">
        <f>Calcu!D234</f>
        <v/>
      </c>
      <c r="G107" s="174" t="str">
        <f>Calcu!E234</f>
        <v/>
      </c>
      <c r="H107" s="175" t="str">
        <f>Calcu!F234</f>
        <v/>
      </c>
    </row>
    <row r="108" spans="1:8" ht="15" customHeight="1">
      <c r="A108" s="227" t="str">
        <f>IF(Calcu!N179=TRUE,"","삭제")</f>
        <v>삭제</v>
      </c>
      <c r="B108" s="57"/>
      <c r="C108" s="57"/>
      <c r="D108" s="165">
        <f>Calcu!B235</f>
        <v>7</v>
      </c>
      <c r="E108" s="172" t="str">
        <f>Calcu!C235</f>
        <v/>
      </c>
      <c r="F108" s="173" t="str">
        <f>Calcu!D235</f>
        <v/>
      </c>
      <c r="G108" s="174" t="str">
        <f>Calcu!E235</f>
        <v/>
      </c>
      <c r="H108" s="175" t="str">
        <f>Calcu!F235</f>
        <v/>
      </c>
    </row>
    <row r="109" spans="1:8" ht="15" customHeight="1">
      <c r="A109" s="227" t="str">
        <f>IF(Calcu!N180=TRUE,"","삭제")</f>
        <v>삭제</v>
      </c>
      <c r="B109" s="57"/>
      <c r="C109" s="57"/>
      <c r="D109" s="165">
        <f>Calcu!B236</f>
        <v>8</v>
      </c>
      <c r="E109" s="172" t="str">
        <f>Calcu!C236</f>
        <v/>
      </c>
      <c r="F109" s="173" t="str">
        <f>Calcu!D236</f>
        <v/>
      </c>
      <c r="G109" s="174" t="str">
        <f>Calcu!E236</f>
        <v/>
      </c>
      <c r="H109" s="175" t="str">
        <f>Calcu!F236</f>
        <v/>
      </c>
    </row>
    <row r="110" spans="1:8" ht="15" customHeight="1">
      <c r="A110" s="227" t="str">
        <f>IF(Calcu!N181=TRUE,"","삭제")</f>
        <v>삭제</v>
      </c>
      <c r="B110" s="57"/>
      <c r="C110" s="57"/>
      <c r="D110" s="165">
        <f>Calcu!B237</f>
        <v>9</v>
      </c>
      <c r="E110" s="172" t="str">
        <f>Calcu!C237</f>
        <v/>
      </c>
      <c r="F110" s="173" t="str">
        <f>Calcu!D237</f>
        <v/>
      </c>
      <c r="G110" s="174" t="str">
        <f>Calcu!E237</f>
        <v/>
      </c>
      <c r="H110" s="175" t="str">
        <f>Calcu!F237</f>
        <v/>
      </c>
    </row>
    <row r="111" spans="1:8" ht="15" customHeight="1">
      <c r="A111" s="227" t="str">
        <f>IF(Calcu!N182=TRUE,"","삭제")</f>
        <v>삭제</v>
      </c>
      <c r="B111" s="57"/>
      <c r="C111" s="57"/>
      <c r="D111" s="165">
        <f>Calcu!B238</f>
        <v>10</v>
      </c>
      <c r="E111" s="172" t="str">
        <f>Calcu!C238</f>
        <v/>
      </c>
      <c r="F111" s="173" t="str">
        <f>Calcu!D238</f>
        <v/>
      </c>
      <c r="G111" s="174" t="str">
        <f>Calcu!E238</f>
        <v/>
      </c>
      <c r="H111" s="175" t="str">
        <f>Calcu!F238</f>
        <v/>
      </c>
    </row>
    <row r="112" spans="1:8" ht="15" customHeight="1">
      <c r="A112" s="227" t="str">
        <f>IF(Calcu!N183=TRUE,"","삭제")</f>
        <v>삭제</v>
      </c>
      <c r="B112" s="57"/>
      <c r="C112" s="57"/>
      <c r="D112" s="165">
        <f>Calcu!B239</f>
        <v>11</v>
      </c>
      <c r="E112" s="172" t="str">
        <f>Calcu!C239</f>
        <v/>
      </c>
      <c r="F112" s="173" t="str">
        <f>Calcu!D239</f>
        <v/>
      </c>
      <c r="G112" s="174" t="str">
        <f>Calcu!E239</f>
        <v/>
      </c>
      <c r="H112" s="175" t="str">
        <f>Calcu!F239</f>
        <v/>
      </c>
    </row>
    <row r="113" spans="1:9" ht="15" customHeight="1">
      <c r="A113" s="227" t="str">
        <f>IF(Calcu!N184=TRUE,"","삭제")</f>
        <v>삭제</v>
      </c>
      <c r="B113" s="57"/>
      <c r="C113" s="57"/>
      <c r="D113" s="165">
        <f>Calcu!B240</f>
        <v>12</v>
      </c>
      <c r="E113" s="172" t="str">
        <f>Calcu!C240</f>
        <v/>
      </c>
      <c r="F113" s="173" t="str">
        <f>Calcu!D240</f>
        <v/>
      </c>
      <c r="G113" s="174" t="str">
        <f>Calcu!E240</f>
        <v/>
      </c>
      <c r="H113" s="175" t="str">
        <f>Calcu!F240</f>
        <v/>
      </c>
    </row>
    <row r="114" spans="1:9" ht="15" customHeight="1">
      <c r="A114" s="227" t="str">
        <f>IF(Calcu!N185=TRUE,"","삭제")</f>
        <v>삭제</v>
      </c>
      <c r="B114" s="57"/>
      <c r="C114" s="57"/>
      <c r="D114" s="165">
        <f>Calcu!B241</f>
        <v>13</v>
      </c>
      <c r="E114" s="172" t="str">
        <f>Calcu!C241</f>
        <v/>
      </c>
      <c r="F114" s="173" t="str">
        <f>Calcu!D241</f>
        <v/>
      </c>
      <c r="G114" s="174" t="str">
        <f>Calcu!E241</f>
        <v/>
      </c>
      <c r="H114" s="175" t="str">
        <f>Calcu!F241</f>
        <v/>
      </c>
    </row>
    <row r="115" spans="1:9" ht="15" customHeight="1">
      <c r="A115" s="227" t="str">
        <f>IF(Calcu!N186=TRUE,"","삭제")</f>
        <v>삭제</v>
      </c>
      <c r="D115" s="165">
        <f>Calcu!B242</f>
        <v>14</v>
      </c>
      <c r="E115" s="172" t="str">
        <f>Calcu!C242</f>
        <v/>
      </c>
      <c r="F115" s="173" t="str">
        <f>Calcu!D242</f>
        <v/>
      </c>
      <c r="G115" s="174" t="str">
        <f>Calcu!E242</f>
        <v/>
      </c>
      <c r="H115" s="175" t="str">
        <f>Calcu!F242</f>
        <v/>
      </c>
    </row>
    <row r="116" spans="1:9" ht="15" customHeight="1">
      <c r="A116" s="227" t="str">
        <f>IF(Calcu!N187=TRUE,"","삭제")</f>
        <v>삭제</v>
      </c>
      <c r="D116" s="167">
        <f>Calcu!B243</f>
        <v>15</v>
      </c>
      <c r="E116" s="176" t="str">
        <f>Calcu!C243</f>
        <v/>
      </c>
      <c r="F116" s="177" t="str">
        <f>Calcu!D243</f>
        <v/>
      </c>
      <c r="G116" s="178" t="str">
        <f>Calcu!E243</f>
        <v/>
      </c>
      <c r="H116" s="179" t="str">
        <f>Calcu!F243</f>
        <v/>
      </c>
    </row>
    <row r="117" spans="1:9" ht="15" customHeight="1">
      <c r="A117" s="153" t="str">
        <f>A92</f>
        <v>삭제</v>
      </c>
      <c r="B117" s="152"/>
      <c r="C117" s="152"/>
      <c r="D117" s="181"/>
      <c r="E117" s="182"/>
      <c r="F117" s="181"/>
      <c r="G117" s="181"/>
      <c r="H117" s="181"/>
      <c r="I117" s="152"/>
    </row>
    <row r="118" spans="1:9" ht="15" customHeight="1">
      <c r="A118" s="153" t="str">
        <f t="shared" ref="A118:A119" si="6">A117</f>
        <v>삭제</v>
      </c>
      <c r="D118" s="53" t="s">
        <v>751</v>
      </c>
      <c r="E118" s="151"/>
      <c r="F118" s="151"/>
      <c r="G118" s="151"/>
      <c r="H118" s="151"/>
      <c r="I118" s="151"/>
    </row>
    <row r="119" spans="1:9" ht="15" customHeight="1">
      <c r="A119" s="153" t="str">
        <f t="shared" si="6"/>
        <v>삭제</v>
      </c>
      <c r="D119" s="151"/>
      <c r="E119" s="151"/>
      <c r="F119" s="151"/>
      <c r="G119" s="151"/>
      <c r="H119" s="151"/>
      <c r="I119" s="151"/>
    </row>
    <row r="120" spans="1:9" ht="15" customHeight="1">
      <c r="A120" s="153" t="str">
        <f>A119</f>
        <v>삭제</v>
      </c>
      <c r="D120" s="53" t="s">
        <v>802</v>
      </c>
      <c r="E120" s="151"/>
      <c r="F120" s="151"/>
      <c r="G120" s="151"/>
      <c r="H120" s="151"/>
      <c r="I120" s="151"/>
    </row>
    <row r="121" spans="1:9" ht="15" customHeight="1">
      <c r="A121" s="153" t="str">
        <f>A120</f>
        <v>삭제</v>
      </c>
      <c r="D121" s="396" t="e">
        <f ca="1">CONCATENATE("○ 교정범위 : (",Calcu!E167," ~ ",Calcu!G167,") ",Calcu!K167)</f>
        <v>#N/A</v>
      </c>
      <c r="E121" s="151"/>
      <c r="F121" s="151"/>
      <c r="G121" s="151"/>
      <c r="H121" s="151"/>
      <c r="I121" s="151"/>
    </row>
    <row r="122" spans="1:9" ht="15" customHeight="1">
      <c r="A122" s="153" t="str">
        <f>A121</f>
        <v>삭제</v>
      </c>
      <c r="D122" s="396" t="str">
        <f ca="1">CONCATENATE("○ 최소눈금 : ",Calcu!I167," ",Calcu!K167)</f>
        <v>○ 최소눈금 : For1at 0</v>
      </c>
      <c r="E122" s="151"/>
      <c r="F122" s="151"/>
      <c r="G122" s="151"/>
      <c r="H122" s="151"/>
      <c r="I122" s="151"/>
    </row>
    <row r="123" spans="1:9" ht="15" customHeight="1">
      <c r="A123" s="227" t="str">
        <f>IF(A92="삭제","삭제",IF(Calcu!L167=1,"삭제",""))</f>
        <v>삭제</v>
      </c>
      <c r="B123" s="152"/>
      <c r="C123" s="152"/>
      <c r="D123" s="180" t="e">
        <f ca="1">"○ 참고 : 단위를 "&amp;Calcu!F172&amp;" 으로 환산 할 경우 = (압력값 ÷ "&amp;Calcu!L167&amp;" )"</f>
        <v>#N/A</v>
      </c>
      <c r="E123" s="53"/>
      <c r="F123" s="152"/>
      <c r="G123" s="152"/>
      <c r="H123" s="152"/>
      <c r="I123" s="152"/>
    </row>
    <row r="124" spans="1:9" ht="15" customHeight="1">
      <c r="A124" s="153" t="str">
        <f t="shared" ref="A124:A133" si="7">A123</f>
        <v>삭제</v>
      </c>
      <c r="B124" s="152"/>
      <c r="C124" s="152"/>
      <c r="D124" s="152"/>
      <c r="E124" s="53"/>
      <c r="F124" s="152"/>
      <c r="G124" s="152"/>
      <c r="H124" s="152"/>
      <c r="I124" s="152"/>
    </row>
    <row r="125" spans="1:9" ht="15" customHeight="1">
      <c r="A125" s="227" t="str">
        <f>IF(A92="삭제","삭제",IF(기본정보!A$46=0,"","삭제"))</f>
        <v>삭제</v>
      </c>
      <c r="B125" s="54"/>
      <c r="C125" s="54"/>
      <c r="D125" s="180" t="s">
        <v>804</v>
      </c>
      <c r="E125" s="54"/>
      <c r="F125" s="55"/>
    </row>
    <row r="126" spans="1:9" ht="15" customHeight="1">
      <c r="A126" s="153" t="str">
        <f t="shared" si="7"/>
        <v>삭제</v>
      </c>
      <c r="B126" s="54"/>
      <c r="C126" s="54"/>
      <c r="D126" s="56"/>
      <c r="E126" s="157" t="s">
        <v>162</v>
      </c>
      <c r="F126" s="156" t="e">
        <f>Calcu!U227</f>
        <v>#DIV/0!</v>
      </c>
      <c r="H126" s="155"/>
      <c r="I126" s="156"/>
    </row>
    <row r="127" spans="1:9" ht="15" customHeight="1">
      <c r="A127" s="153" t="str">
        <f t="shared" si="7"/>
        <v>삭제</v>
      </c>
      <c r="B127" s="54"/>
      <c r="C127" s="54"/>
      <c r="D127" s="56"/>
      <c r="E127" s="157" t="s">
        <v>163</v>
      </c>
      <c r="F127" s="156" t="e">
        <f>Calcu!U228</f>
        <v>#DIV/0!</v>
      </c>
      <c r="H127" s="155"/>
      <c r="I127" s="156"/>
    </row>
    <row r="128" spans="1:9" ht="15" customHeight="1">
      <c r="A128" s="153" t="str">
        <f t="shared" si="7"/>
        <v>삭제</v>
      </c>
      <c r="B128" s="54"/>
      <c r="C128" s="54"/>
      <c r="D128" s="397" t="str">
        <f ca="1">"(y = 보정된 압력값, a = 기울기, X = 지시값 평균, b = 절편, 보정식 단위 : "&amp;F101&amp;")"</f>
        <v>(y = 보정된 압력값, a = 기울기, X = 지시값 평균, b = 절편, 보정식 단위 : 0)</v>
      </c>
      <c r="E128" s="54"/>
      <c r="F128" s="54"/>
      <c r="G128" s="54"/>
      <c r="H128" s="54"/>
      <c r="I128" s="56"/>
    </row>
    <row r="129" spans="1:9" ht="15" customHeight="1">
      <c r="A129" s="153" t="str">
        <f t="shared" si="7"/>
        <v>삭제</v>
      </c>
      <c r="B129" s="54"/>
      <c r="C129" s="54"/>
      <c r="D129" s="180"/>
      <c r="E129" s="54"/>
      <c r="F129" s="54"/>
      <c r="G129" s="54"/>
      <c r="H129" s="54"/>
      <c r="I129" s="56"/>
    </row>
    <row r="130" spans="1:9" ht="15" customHeight="1">
      <c r="A130" s="227" t="str">
        <f>A135</f>
        <v>삭제</v>
      </c>
      <c r="B130" s="54"/>
      <c r="C130" s="54"/>
      <c r="E130" s="54"/>
      <c r="F130" s="450" t="s">
        <v>164</v>
      </c>
      <c r="G130" s="450"/>
      <c r="H130" s="54"/>
      <c r="I130" s="56"/>
    </row>
    <row r="131" spans="1:9" ht="15" customHeight="1">
      <c r="A131" s="153" t="str">
        <f t="shared" si="7"/>
        <v>삭제</v>
      </c>
      <c r="B131" s="54"/>
      <c r="C131" s="54"/>
      <c r="D131" s="56"/>
      <c r="E131" s="54"/>
      <c r="F131" s="54"/>
      <c r="G131" s="54"/>
      <c r="H131" s="54"/>
      <c r="I131" s="56"/>
    </row>
    <row r="132" spans="1:9" ht="15" customHeight="1">
      <c r="A132" s="153" t="str">
        <f t="shared" si="7"/>
        <v>삭제</v>
      </c>
      <c r="B132" s="54"/>
      <c r="C132" s="54"/>
      <c r="D132" s="56"/>
      <c r="E132" s="54"/>
      <c r="F132" s="54"/>
      <c r="G132" s="54"/>
      <c r="H132" s="54"/>
      <c r="I132" s="56"/>
    </row>
    <row r="133" spans="1:9" ht="15" customHeight="1">
      <c r="A133" s="153" t="str">
        <f t="shared" si="7"/>
        <v>삭제</v>
      </c>
      <c r="D133" s="151"/>
      <c r="E133" s="151"/>
      <c r="F133" s="151"/>
      <c r="G133" s="151"/>
      <c r="H133" s="151"/>
      <c r="I133" s="151"/>
    </row>
    <row r="134" spans="1:9" ht="15" customHeight="1">
      <c r="A134" s="227" t="str">
        <f>IF(A133="삭제","삭제","삽입")</f>
        <v>삭제</v>
      </c>
      <c r="D134" s="151"/>
      <c r="E134" s="151"/>
      <c r="F134" s="151"/>
      <c r="G134" s="151"/>
      <c r="H134" s="151"/>
      <c r="I134" s="151"/>
    </row>
    <row r="135" spans="1:9" ht="15" customHeight="1">
      <c r="A135" s="227" t="str">
        <f>IF(Calcu!B255=TRUE,"","삭제")</f>
        <v>삭제</v>
      </c>
      <c r="D135" s="83" t="str">
        <f>"○ 품명 : "&amp;기본정보!C$5</f>
        <v xml:space="preserve">○ 품명 : </v>
      </c>
      <c r="F135" s="55"/>
      <c r="G135" s="57"/>
    </row>
    <row r="136" spans="1:9" ht="15" customHeight="1">
      <c r="A136" s="153" t="str">
        <f>A135</f>
        <v>삭제</v>
      </c>
      <c r="D136" s="83" t="str">
        <f>"○ 제작회사 : "&amp;기본정보!C$6</f>
        <v xml:space="preserve">○ 제작회사 : </v>
      </c>
      <c r="F136" s="55"/>
      <c r="G136" s="57"/>
    </row>
    <row r="137" spans="1:9" ht="15" customHeight="1">
      <c r="A137" s="153" t="str">
        <f>A135</f>
        <v>삭제</v>
      </c>
      <c r="D137" s="83" t="str">
        <f>"○ 형식 : "&amp;기본정보!C$7</f>
        <v xml:space="preserve">○ 형식 : </v>
      </c>
      <c r="F137" s="55"/>
      <c r="G137" s="57"/>
    </row>
    <row r="138" spans="1:9" ht="15" customHeight="1">
      <c r="A138" s="153" t="str">
        <f>A135</f>
        <v>삭제</v>
      </c>
      <c r="D138" s="83" t="str">
        <f>"○ 기기번호 : "&amp;기본정보!C$8</f>
        <v xml:space="preserve">○ 기기번호 : </v>
      </c>
      <c r="F138" s="55"/>
      <c r="G138" s="57"/>
    </row>
    <row r="139" spans="1:9" ht="15" customHeight="1">
      <c r="A139" s="153" t="str">
        <f>A135</f>
        <v>삭제</v>
      </c>
      <c r="D139" s="83"/>
      <c r="F139" s="55"/>
      <c r="G139" s="57"/>
    </row>
    <row r="140" spans="1:9" ht="15" customHeight="1">
      <c r="A140" s="153" t="str">
        <f>A135</f>
        <v>삭제</v>
      </c>
      <c r="D140" s="59" t="s">
        <v>165</v>
      </c>
      <c r="F140" s="55"/>
      <c r="G140" s="57"/>
    </row>
    <row r="141" spans="1:9" ht="15" customHeight="1">
      <c r="A141" s="153" t="str">
        <f>A135</f>
        <v>삭제</v>
      </c>
      <c r="D141" s="451" t="s">
        <v>158</v>
      </c>
      <c r="E141" s="164" t="s">
        <v>166</v>
      </c>
      <c r="F141" s="454" t="e">
        <f>Calcu!$J$328</f>
        <v>#N/A</v>
      </c>
      <c r="G141" s="455"/>
      <c r="H141" s="456"/>
    </row>
    <row r="142" spans="1:9" ht="15" customHeight="1">
      <c r="A142" s="153" t="str">
        <f>A135</f>
        <v>삭제</v>
      </c>
      <c r="D142" s="452"/>
      <c r="E142" s="457" t="s">
        <v>167</v>
      </c>
      <c r="F142" s="459" t="s">
        <v>168</v>
      </c>
      <c r="G142" s="461" t="s">
        <v>148</v>
      </c>
      <c r="H142" s="462" t="s">
        <v>169</v>
      </c>
    </row>
    <row r="143" spans="1:9" ht="15" customHeight="1">
      <c r="A143" s="153" t="str">
        <f>A135</f>
        <v>삭제</v>
      </c>
      <c r="D143" s="452"/>
      <c r="E143" s="458"/>
      <c r="F143" s="460"/>
      <c r="G143" s="461"/>
      <c r="H143" s="463"/>
    </row>
    <row r="144" spans="1:9" ht="15" customHeight="1">
      <c r="A144" s="153" t="str">
        <f>A135</f>
        <v>삭제</v>
      </c>
      <c r="B144" s="57"/>
      <c r="C144" s="57"/>
      <c r="D144" s="453"/>
      <c r="E144" s="79">
        <f ca="1">Calcu!C310</f>
        <v>0</v>
      </c>
      <c r="F144" s="78">
        <f ca="1">Calcu!D310</f>
        <v>0</v>
      </c>
      <c r="G144" s="76">
        <f ca="1">Calcu!E310</f>
        <v>0</v>
      </c>
      <c r="H144" s="77">
        <f ca="1">Calcu!F310</f>
        <v>0</v>
      </c>
    </row>
    <row r="145" spans="1:9" ht="15" customHeight="1">
      <c r="A145" s="227" t="str">
        <f>IF(Calcu!N255=TRUE,"","삭제")</f>
        <v>삭제</v>
      </c>
      <c r="B145" s="57"/>
      <c r="C145" s="57"/>
      <c r="D145" s="166">
        <f>Calcu!B311</f>
        <v>1</v>
      </c>
      <c r="E145" s="168" t="str">
        <f>Calcu!C311</f>
        <v/>
      </c>
      <c r="F145" s="169" t="str">
        <f>Calcu!D311</f>
        <v/>
      </c>
      <c r="G145" s="170" t="str">
        <f>Calcu!E311</f>
        <v/>
      </c>
      <c r="H145" s="171" t="str">
        <f>Calcu!F311</f>
        <v/>
      </c>
    </row>
    <row r="146" spans="1:9" ht="15" customHeight="1">
      <c r="A146" s="227" t="str">
        <f>IF(Calcu!N256=TRUE,"","삭제")</f>
        <v>삭제</v>
      </c>
      <c r="B146" s="57"/>
      <c r="C146" s="57"/>
      <c r="D146" s="165">
        <f>Calcu!B312</f>
        <v>2</v>
      </c>
      <c r="E146" s="172" t="str">
        <f>Calcu!C312</f>
        <v/>
      </c>
      <c r="F146" s="173" t="str">
        <f>Calcu!D312</f>
        <v/>
      </c>
      <c r="G146" s="174" t="str">
        <f>Calcu!E312</f>
        <v/>
      </c>
      <c r="H146" s="175" t="str">
        <f>Calcu!F312</f>
        <v/>
      </c>
    </row>
    <row r="147" spans="1:9" ht="15" customHeight="1">
      <c r="A147" s="227" t="str">
        <f>IF(Calcu!N257=TRUE,"","삭제")</f>
        <v>삭제</v>
      </c>
      <c r="B147" s="57"/>
      <c r="C147" s="57"/>
      <c r="D147" s="165">
        <f>Calcu!B313</f>
        <v>3</v>
      </c>
      <c r="E147" s="172" t="str">
        <f>Calcu!C313</f>
        <v/>
      </c>
      <c r="F147" s="173" t="str">
        <f>Calcu!D313</f>
        <v/>
      </c>
      <c r="G147" s="174" t="str">
        <f>Calcu!E313</f>
        <v/>
      </c>
      <c r="H147" s="175" t="str">
        <f>Calcu!F313</f>
        <v/>
      </c>
    </row>
    <row r="148" spans="1:9" ht="15" customHeight="1">
      <c r="A148" s="227" t="str">
        <f>IF(Calcu!N258=TRUE,"","삭제")</f>
        <v>삭제</v>
      </c>
      <c r="B148" s="57"/>
      <c r="C148" s="57"/>
      <c r="D148" s="165">
        <f>Calcu!B314</f>
        <v>4</v>
      </c>
      <c r="E148" s="172" t="str">
        <f>Calcu!C314</f>
        <v/>
      </c>
      <c r="F148" s="173" t="str">
        <f>Calcu!D314</f>
        <v/>
      </c>
      <c r="G148" s="174" t="str">
        <f>Calcu!E314</f>
        <v/>
      </c>
      <c r="H148" s="175" t="str">
        <f>Calcu!F314</f>
        <v/>
      </c>
    </row>
    <row r="149" spans="1:9" ht="15" customHeight="1">
      <c r="A149" s="227" t="str">
        <f>IF(Calcu!N259=TRUE,"","삭제")</f>
        <v>삭제</v>
      </c>
      <c r="B149" s="57"/>
      <c r="C149" s="57"/>
      <c r="D149" s="165">
        <f>Calcu!B315</f>
        <v>5</v>
      </c>
      <c r="E149" s="172" t="str">
        <f>Calcu!C315</f>
        <v/>
      </c>
      <c r="F149" s="173" t="str">
        <f>Calcu!D315</f>
        <v/>
      </c>
      <c r="G149" s="174" t="str">
        <f>Calcu!E315</f>
        <v/>
      </c>
      <c r="H149" s="175" t="str">
        <f>Calcu!F315</f>
        <v/>
      </c>
    </row>
    <row r="150" spans="1:9" ht="15" customHeight="1">
      <c r="A150" s="227" t="str">
        <f>IF(Calcu!N260=TRUE,"","삭제")</f>
        <v>삭제</v>
      </c>
      <c r="B150" s="57"/>
      <c r="C150" s="57"/>
      <c r="D150" s="165">
        <f>Calcu!B316</f>
        <v>6</v>
      </c>
      <c r="E150" s="172" t="str">
        <f>Calcu!C316</f>
        <v/>
      </c>
      <c r="F150" s="173" t="str">
        <f>Calcu!D316</f>
        <v/>
      </c>
      <c r="G150" s="174" t="str">
        <f>Calcu!E316</f>
        <v/>
      </c>
      <c r="H150" s="175" t="str">
        <f>Calcu!F316</f>
        <v/>
      </c>
    </row>
    <row r="151" spans="1:9" ht="15" customHeight="1">
      <c r="A151" s="227" t="str">
        <f>IF(Calcu!N261=TRUE,"","삭제")</f>
        <v>삭제</v>
      </c>
      <c r="B151" s="57"/>
      <c r="C151" s="57"/>
      <c r="D151" s="165">
        <f>Calcu!B317</f>
        <v>7</v>
      </c>
      <c r="E151" s="172" t="str">
        <f>Calcu!C317</f>
        <v/>
      </c>
      <c r="F151" s="173" t="str">
        <f>Calcu!D317</f>
        <v/>
      </c>
      <c r="G151" s="174" t="str">
        <f>Calcu!E317</f>
        <v/>
      </c>
      <c r="H151" s="175" t="str">
        <f>Calcu!F317</f>
        <v/>
      </c>
    </row>
    <row r="152" spans="1:9" ht="15" customHeight="1">
      <c r="A152" s="227" t="str">
        <f>IF(Calcu!N262=TRUE,"","삭제")</f>
        <v>삭제</v>
      </c>
      <c r="B152" s="57"/>
      <c r="C152" s="57"/>
      <c r="D152" s="165">
        <f>Calcu!B318</f>
        <v>8</v>
      </c>
      <c r="E152" s="172" t="str">
        <f>Calcu!C318</f>
        <v/>
      </c>
      <c r="F152" s="173" t="str">
        <f>Calcu!D318</f>
        <v/>
      </c>
      <c r="G152" s="174" t="str">
        <f>Calcu!E318</f>
        <v/>
      </c>
      <c r="H152" s="175" t="str">
        <f>Calcu!F318</f>
        <v/>
      </c>
    </row>
    <row r="153" spans="1:9" ht="15" customHeight="1">
      <c r="A153" s="227" t="str">
        <f>IF(Calcu!N263=TRUE,"","삭제")</f>
        <v>삭제</v>
      </c>
      <c r="B153" s="57"/>
      <c r="C153" s="57"/>
      <c r="D153" s="165">
        <f>Calcu!B319</f>
        <v>9</v>
      </c>
      <c r="E153" s="172" t="str">
        <f>Calcu!C319</f>
        <v/>
      </c>
      <c r="F153" s="173" t="str">
        <f>Calcu!D319</f>
        <v/>
      </c>
      <c r="G153" s="174" t="str">
        <f>Calcu!E319</f>
        <v/>
      </c>
      <c r="H153" s="175" t="str">
        <f>Calcu!F319</f>
        <v/>
      </c>
    </row>
    <row r="154" spans="1:9" ht="15" customHeight="1">
      <c r="A154" s="227" t="str">
        <f>IF(Calcu!N264=TRUE,"","삭제")</f>
        <v>삭제</v>
      </c>
      <c r="D154" s="165">
        <f>Calcu!B320</f>
        <v>10</v>
      </c>
      <c r="E154" s="172" t="str">
        <f>Calcu!C320</f>
        <v/>
      </c>
      <c r="F154" s="173" t="str">
        <f>Calcu!D320</f>
        <v/>
      </c>
      <c r="G154" s="174" t="str">
        <f>Calcu!E320</f>
        <v/>
      </c>
      <c r="H154" s="175" t="str">
        <f>Calcu!F320</f>
        <v/>
      </c>
    </row>
    <row r="155" spans="1:9" ht="15" customHeight="1">
      <c r="A155" s="227" t="str">
        <f>IF(Calcu!N265=TRUE,"","삭제")</f>
        <v>삭제</v>
      </c>
      <c r="D155" s="165">
        <f>Calcu!B321</f>
        <v>11</v>
      </c>
      <c r="E155" s="172" t="str">
        <f>Calcu!C321</f>
        <v/>
      </c>
      <c r="F155" s="173" t="str">
        <f>Calcu!D321</f>
        <v/>
      </c>
      <c r="G155" s="174" t="str">
        <f>Calcu!E321</f>
        <v/>
      </c>
      <c r="H155" s="175" t="str">
        <f>Calcu!F321</f>
        <v/>
      </c>
    </row>
    <row r="156" spans="1:9" ht="15" customHeight="1">
      <c r="A156" s="227" t="str">
        <f>IF(Calcu!N266=TRUE,"","삭제")</f>
        <v>삭제</v>
      </c>
      <c r="D156" s="165">
        <f>Calcu!B322</f>
        <v>12</v>
      </c>
      <c r="E156" s="172" t="str">
        <f>Calcu!C322</f>
        <v/>
      </c>
      <c r="F156" s="173" t="str">
        <f>Calcu!D322</f>
        <v/>
      </c>
      <c r="G156" s="174" t="str">
        <f>Calcu!E322</f>
        <v/>
      </c>
      <c r="H156" s="175" t="str">
        <f>Calcu!F322</f>
        <v/>
      </c>
    </row>
    <row r="157" spans="1:9" ht="15" customHeight="1">
      <c r="A157" s="227" t="str">
        <f>IF(Calcu!N267=TRUE,"","삭제")</f>
        <v>삭제</v>
      </c>
      <c r="D157" s="165">
        <f>Calcu!B323</f>
        <v>13</v>
      </c>
      <c r="E157" s="172" t="str">
        <f>Calcu!C323</f>
        <v/>
      </c>
      <c r="F157" s="173" t="str">
        <f>Calcu!D323</f>
        <v/>
      </c>
      <c r="G157" s="174" t="str">
        <f>Calcu!E323</f>
        <v/>
      </c>
      <c r="H157" s="175" t="str">
        <f>Calcu!F323</f>
        <v/>
      </c>
    </row>
    <row r="158" spans="1:9" ht="15" customHeight="1">
      <c r="A158" s="227" t="str">
        <f>IF(Calcu!N268=TRUE,"","삭제")</f>
        <v>삭제</v>
      </c>
      <c r="D158" s="165">
        <f>Calcu!B324</f>
        <v>14</v>
      </c>
      <c r="E158" s="172" t="str">
        <f>Calcu!C324</f>
        <v/>
      </c>
      <c r="F158" s="173" t="str">
        <f>Calcu!D324</f>
        <v/>
      </c>
      <c r="G158" s="174" t="str">
        <f>Calcu!E324</f>
        <v/>
      </c>
      <c r="H158" s="175" t="str">
        <f>Calcu!F324</f>
        <v/>
      </c>
    </row>
    <row r="159" spans="1:9" ht="15" customHeight="1">
      <c r="A159" s="227" t="str">
        <f>IF(Calcu!N269=TRUE,"","삭제")</f>
        <v>삭제</v>
      </c>
      <c r="D159" s="167">
        <f>Calcu!B325</f>
        <v>15</v>
      </c>
      <c r="E159" s="176" t="str">
        <f>Calcu!C325</f>
        <v/>
      </c>
      <c r="F159" s="177" t="str">
        <f>Calcu!D325</f>
        <v/>
      </c>
      <c r="G159" s="178" t="str">
        <f>Calcu!E325</f>
        <v/>
      </c>
      <c r="H159" s="179" t="str">
        <f>Calcu!F325</f>
        <v/>
      </c>
    </row>
    <row r="160" spans="1:9" ht="15" customHeight="1">
      <c r="A160" s="153" t="str">
        <f>A135</f>
        <v>삭제</v>
      </c>
      <c r="B160" s="152"/>
      <c r="C160" s="152"/>
      <c r="D160" s="181"/>
      <c r="E160" s="182"/>
      <c r="F160" s="181"/>
      <c r="G160" s="181"/>
      <c r="H160" s="181"/>
      <c r="I160" s="152"/>
    </row>
    <row r="161" spans="1:9" ht="15" customHeight="1">
      <c r="A161" s="153" t="str">
        <f t="shared" ref="A161:A162" si="8">A160</f>
        <v>삭제</v>
      </c>
      <c r="D161" s="53" t="s">
        <v>751</v>
      </c>
      <c r="E161" s="151"/>
      <c r="F161" s="151"/>
      <c r="G161" s="151"/>
      <c r="H161" s="151"/>
      <c r="I161" s="151"/>
    </row>
    <row r="162" spans="1:9" ht="15" customHeight="1">
      <c r="A162" s="153" t="str">
        <f t="shared" si="8"/>
        <v>삭제</v>
      </c>
      <c r="D162" s="151"/>
      <c r="E162" s="151"/>
      <c r="F162" s="151"/>
      <c r="G162" s="151"/>
      <c r="H162" s="151"/>
      <c r="I162" s="151"/>
    </row>
    <row r="163" spans="1:9" ht="15" customHeight="1">
      <c r="A163" s="153" t="str">
        <f>A162</f>
        <v>삭제</v>
      </c>
      <c r="D163" s="53" t="s">
        <v>802</v>
      </c>
      <c r="E163" s="151"/>
      <c r="F163" s="151"/>
      <c r="G163" s="151"/>
      <c r="H163" s="151"/>
      <c r="I163" s="151"/>
    </row>
    <row r="164" spans="1:9" ht="15" customHeight="1">
      <c r="A164" s="153" t="str">
        <f>A163</f>
        <v>삭제</v>
      </c>
      <c r="D164" s="396" t="e">
        <f ca="1">CONCATENATE("○ 교정범위 : (",Calcu!E249," ~ ",Calcu!G249,") ",Calcu!K249)</f>
        <v>#N/A</v>
      </c>
      <c r="E164" s="151"/>
      <c r="F164" s="151"/>
      <c r="G164" s="151"/>
      <c r="H164" s="151"/>
      <c r="I164" s="151"/>
    </row>
    <row r="165" spans="1:9" ht="15" customHeight="1">
      <c r="A165" s="153" t="str">
        <f>A164</f>
        <v>삭제</v>
      </c>
      <c r="D165" s="396" t="str">
        <f ca="1">CONCATENATE("○ 최소눈금 : ",Calcu!I249," ",Calcu!K249)</f>
        <v>○ 최소눈금 : For1at 0</v>
      </c>
      <c r="E165" s="151"/>
      <c r="F165" s="151"/>
      <c r="G165" s="151"/>
      <c r="H165" s="151"/>
      <c r="I165" s="151"/>
    </row>
    <row r="166" spans="1:9" ht="15" customHeight="1">
      <c r="A166" s="227" t="str">
        <f>IF(A135="삭제","삭제",IF(Calcu!L249=1,"삭제",""))</f>
        <v>삭제</v>
      </c>
      <c r="B166" s="152"/>
      <c r="C166" s="152"/>
      <c r="D166" s="180" t="e">
        <f ca="1">"○ 참고 : 단위를 "&amp;Calcu!F254&amp;" 으로 환산 할 경우 = (압력값 ÷ "&amp;Calcu!L249&amp;" )"</f>
        <v>#N/A</v>
      </c>
      <c r="E166" s="53"/>
      <c r="F166" s="152"/>
      <c r="G166" s="152"/>
      <c r="H166" s="151"/>
      <c r="I166" s="152"/>
    </row>
    <row r="167" spans="1:9" ht="15" customHeight="1">
      <c r="A167" s="153" t="str">
        <f t="shared" ref="A167:A172" si="9">A166</f>
        <v>삭제</v>
      </c>
      <c r="B167" s="152"/>
      <c r="C167" s="152"/>
      <c r="D167" s="152"/>
      <c r="E167" s="53"/>
      <c r="F167" s="152"/>
      <c r="G167" s="152"/>
      <c r="H167" s="152"/>
      <c r="I167" s="152"/>
    </row>
    <row r="168" spans="1:9" ht="15" customHeight="1">
      <c r="A168" s="227" t="str">
        <f>IF(A135="삭제","삭제",IF(기본정보!A$46=0,"","삭제"))</f>
        <v>삭제</v>
      </c>
      <c r="B168" s="54"/>
      <c r="C168" s="54"/>
      <c r="D168" s="180" t="s">
        <v>804</v>
      </c>
      <c r="E168" s="54"/>
      <c r="F168" s="55"/>
    </row>
    <row r="169" spans="1:9" ht="15" customHeight="1">
      <c r="A169" s="153" t="str">
        <f t="shared" si="9"/>
        <v>삭제</v>
      </c>
      <c r="B169" s="54"/>
      <c r="C169" s="54"/>
      <c r="D169" s="56"/>
      <c r="E169" s="157" t="s">
        <v>162</v>
      </c>
      <c r="F169" s="156" t="e">
        <f>Calcu!U309</f>
        <v>#DIV/0!</v>
      </c>
      <c r="H169" s="155"/>
      <c r="I169" s="156"/>
    </row>
    <row r="170" spans="1:9" ht="15" customHeight="1">
      <c r="A170" s="153" t="str">
        <f t="shared" si="9"/>
        <v>삭제</v>
      </c>
      <c r="B170" s="54"/>
      <c r="C170" s="54"/>
      <c r="D170" s="56"/>
      <c r="E170" s="157" t="s">
        <v>170</v>
      </c>
      <c r="F170" s="156" t="e">
        <f>Calcu!U310</f>
        <v>#DIV/0!</v>
      </c>
      <c r="H170" s="155"/>
      <c r="I170" s="156"/>
    </row>
    <row r="171" spans="1:9" ht="15" customHeight="1">
      <c r="A171" s="153" t="str">
        <f t="shared" si="9"/>
        <v>삭제</v>
      </c>
      <c r="B171" s="54"/>
      <c r="C171" s="54"/>
      <c r="D171" s="397" t="str">
        <f ca="1">"(y = 보정된 압력값, a = 기울기, X = 지시값 평균, b = 절편, 보정식 단위 : "&amp;F144&amp;")"</f>
        <v>(y = 보정된 압력값, a = 기울기, X = 지시값 평균, b = 절편, 보정식 단위 : 0)</v>
      </c>
      <c r="E171" s="54"/>
      <c r="F171" s="54"/>
      <c r="G171" s="54"/>
      <c r="H171" s="54"/>
      <c r="I171" s="56"/>
    </row>
    <row r="172" spans="1:9" ht="15" customHeight="1">
      <c r="A172" s="153" t="str">
        <f t="shared" si="9"/>
        <v>삭제</v>
      </c>
      <c r="B172" s="54"/>
      <c r="C172" s="54"/>
      <c r="D172" s="180"/>
      <c r="E172" s="54"/>
      <c r="F172" s="54"/>
      <c r="G172" s="54"/>
      <c r="H172" s="54"/>
      <c r="I172" s="56"/>
    </row>
    <row r="173" spans="1:9" ht="15" customHeight="1">
      <c r="A173" s="227"/>
      <c r="D173" s="139"/>
      <c r="E173" s="140"/>
      <c r="F173" s="140"/>
      <c r="G173" s="139"/>
      <c r="H173" s="139"/>
      <c r="I173" s="139"/>
    </row>
  </sheetData>
  <mergeCells count="28">
    <mergeCell ref="F44:G44"/>
    <mergeCell ref="A1:K2"/>
    <mergeCell ref="D12:D15"/>
    <mergeCell ref="F13:F14"/>
    <mergeCell ref="G13:G14"/>
    <mergeCell ref="E13:E14"/>
    <mergeCell ref="F12:H12"/>
    <mergeCell ref="H13:H14"/>
    <mergeCell ref="F87:G87"/>
    <mergeCell ref="D98:D101"/>
    <mergeCell ref="F98:H98"/>
    <mergeCell ref="E99:E100"/>
    <mergeCell ref="F99:F100"/>
    <mergeCell ref="G99:G100"/>
    <mergeCell ref="H99:H100"/>
    <mergeCell ref="D55:D58"/>
    <mergeCell ref="F55:H55"/>
    <mergeCell ref="E56:E57"/>
    <mergeCell ref="F56:F57"/>
    <mergeCell ref="G56:G57"/>
    <mergeCell ref="H56:H57"/>
    <mergeCell ref="F130:G130"/>
    <mergeCell ref="D141:D144"/>
    <mergeCell ref="F141:H141"/>
    <mergeCell ref="E142:E143"/>
    <mergeCell ref="F142:F143"/>
    <mergeCell ref="G142:G143"/>
    <mergeCell ref="H142:H143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3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8" width="12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465" t="s">
        <v>369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</row>
    <row r="2" spans="1:11" s="2" customFormat="1" ht="33" customHeight="1">
      <c r="A2" s="465"/>
      <c r="B2" s="465"/>
      <c r="C2" s="465"/>
      <c r="D2" s="465"/>
      <c r="E2" s="465"/>
      <c r="F2" s="465"/>
      <c r="G2" s="465"/>
      <c r="H2" s="465"/>
      <c r="I2" s="465"/>
      <c r="J2" s="465"/>
      <c r="K2" s="465"/>
    </row>
    <row r="3" spans="1:11" s="2" customFormat="1" ht="12.75" customHeight="1">
      <c r="A3" s="17" t="s">
        <v>37</v>
      </c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27" t="str">
        <f>IF(Calcu!B9=TRUE,"","삭제")</f>
        <v>삭제</v>
      </c>
      <c r="D6" s="83" t="str">
        <f>"○ Description : "&amp;기본정보!C$5</f>
        <v xml:space="preserve">○ Description : </v>
      </c>
      <c r="F6" s="55"/>
      <c r="G6" s="57"/>
    </row>
    <row r="7" spans="1:11" ht="15" customHeight="1">
      <c r="A7" s="153" t="str">
        <f>A6</f>
        <v>삭제</v>
      </c>
      <c r="D7" s="83" t="str">
        <f>"○ Manufacturer : "&amp;기본정보!C$6</f>
        <v xml:space="preserve">○ Manufacturer : </v>
      </c>
      <c r="F7" s="55"/>
      <c r="G7" s="57"/>
    </row>
    <row r="8" spans="1:11" ht="15" customHeight="1">
      <c r="A8" s="153" t="str">
        <f>A6</f>
        <v>삭제</v>
      </c>
      <c r="D8" s="83" t="str">
        <f>"○ Model Name : "&amp;기본정보!C$7</f>
        <v xml:space="preserve">○ Model Name : </v>
      </c>
      <c r="F8" s="55"/>
      <c r="G8" s="57"/>
    </row>
    <row r="9" spans="1:11" ht="15" customHeight="1">
      <c r="A9" s="153" t="str">
        <f>A6</f>
        <v>삭제</v>
      </c>
      <c r="D9" s="83" t="str">
        <f>"○ Serial Number : "&amp;기본정보!C$8</f>
        <v xml:space="preserve">○ Serial Number : </v>
      </c>
      <c r="F9" s="55"/>
      <c r="G9" s="57"/>
    </row>
    <row r="10" spans="1:11" ht="15" customHeight="1">
      <c r="A10" s="153" t="str">
        <f>A6</f>
        <v>삭제</v>
      </c>
      <c r="D10" s="83"/>
      <c r="F10" s="55"/>
      <c r="G10" s="57"/>
    </row>
    <row r="11" spans="1:11" ht="15" customHeight="1">
      <c r="A11" s="153" t="str">
        <f>A6</f>
        <v>삭제</v>
      </c>
      <c r="D11" s="59" t="s">
        <v>126</v>
      </c>
      <c r="F11" s="55"/>
      <c r="G11" s="57"/>
    </row>
    <row r="12" spans="1:11" ht="15" customHeight="1">
      <c r="A12" s="153" t="str">
        <f>A6</f>
        <v>삭제</v>
      </c>
      <c r="D12" s="451" t="s">
        <v>127</v>
      </c>
      <c r="E12" s="164" t="s">
        <v>122</v>
      </c>
      <c r="F12" s="454" t="e">
        <f>Calcu!$K$328</f>
        <v>#N/A</v>
      </c>
      <c r="G12" s="455"/>
      <c r="H12" s="456"/>
    </row>
    <row r="13" spans="1:11" ht="15" customHeight="1">
      <c r="A13" s="153" t="str">
        <f>A6</f>
        <v>삭제</v>
      </c>
      <c r="D13" s="452"/>
      <c r="E13" s="457" t="s">
        <v>128</v>
      </c>
      <c r="F13" s="459" t="s">
        <v>92</v>
      </c>
      <c r="G13" s="461" t="s">
        <v>93</v>
      </c>
      <c r="H13" s="466" t="s">
        <v>753</v>
      </c>
    </row>
    <row r="14" spans="1:11" ht="15" customHeight="1">
      <c r="A14" s="153" t="str">
        <f>A6</f>
        <v>삭제</v>
      </c>
      <c r="D14" s="452"/>
      <c r="E14" s="458"/>
      <c r="F14" s="460"/>
      <c r="G14" s="461"/>
      <c r="H14" s="466"/>
    </row>
    <row r="15" spans="1:11" ht="15" customHeight="1">
      <c r="A15" s="153" t="str">
        <f>A6</f>
        <v>삭제</v>
      </c>
      <c r="B15" s="57"/>
      <c r="C15" s="57"/>
      <c r="D15" s="453"/>
      <c r="E15" s="79">
        <f ca="1">Calcu!C64</f>
        <v>0</v>
      </c>
      <c r="F15" s="78">
        <f ca="1">Calcu!D64</f>
        <v>0</v>
      </c>
      <c r="G15" s="76">
        <f ca="1">Calcu!E64</f>
        <v>0</v>
      </c>
      <c r="H15" s="77">
        <f ca="1">Calcu!F64</f>
        <v>0</v>
      </c>
    </row>
    <row r="16" spans="1:11" ht="15" customHeight="1">
      <c r="A16" s="227" t="str">
        <f>IF(Calcu!N9=TRUE,"","삭제")</f>
        <v>삭제</v>
      </c>
      <c r="B16" s="57"/>
      <c r="C16" s="57"/>
      <c r="D16" s="166">
        <f>Calcu!B65</f>
        <v>1</v>
      </c>
      <c r="E16" s="168" t="str">
        <f>Calcu!C65</f>
        <v/>
      </c>
      <c r="F16" s="169" t="str">
        <f>Calcu!D65</f>
        <v/>
      </c>
      <c r="G16" s="170" t="str">
        <f>Calcu!E65</f>
        <v/>
      </c>
      <c r="H16" s="171" t="str">
        <f>Calcu!F65</f>
        <v/>
      </c>
    </row>
    <row r="17" spans="1:9" ht="15" customHeight="1">
      <c r="A17" s="227" t="str">
        <f>IF(Calcu!N10=TRUE,"","삭제")</f>
        <v>삭제</v>
      </c>
      <c r="B17" s="57"/>
      <c r="C17" s="57"/>
      <c r="D17" s="165">
        <f>Calcu!B66</f>
        <v>2</v>
      </c>
      <c r="E17" s="172" t="str">
        <f>Calcu!C66</f>
        <v/>
      </c>
      <c r="F17" s="173" t="str">
        <f>Calcu!D66</f>
        <v/>
      </c>
      <c r="G17" s="174" t="str">
        <f>Calcu!E66</f>
        <v/>
      </c>
      <c r="H17" s="175" t="str">
        <f>Calcu!F66</f>
        <v/>
      </c>
    </row>
    <row r="18" spans="1:9" ht="15" customHeight="1">
      <c r="A18" s="227" t="str">
        <f>IF(Calcu!N11=TRUE,"","삭제")</f>
        <v>삭제</v>
      </c>
      <c r="B18" s="57"/>
      <c r="C18" s="57"/>
      <c r="D18" s="165">
        <f>Calcu!B67</f>
        <v>3</v>
      </c>
      <c r="E18" s="172" t="str">
        <f>Calcu!C67</f>
        <v/>
      </c>
      <c r="F18" s="173" t="str">
        <f>Calcu!D67</f>
        <v/>
      </c>
      <c r="G18" s="174" t="str">
        <f>Calcu!E67</f>
        <v/>
      </c>
      <c r="H18" s="175" t="str">
        <f>Calcu!F67</f>
        <v/>
      </c>
    </row>
    <row r="19" spans="1:9" ht="15" customHeight="1">
      <c r="A19" s="227" t="str">
        <f>IF(Calcu!N12=TRUE,"","삭제")</f>
        <v>삭제</v>
      </c>
      <c r="B19" s="57"/>
      <c r="C19" s="57"/>
      <c r="D19" s="165">
        <f>Calcu!B68</f>
        <v>4</v>
      </c>
      <c r="E19" s="172" t="str">
        <f>Calcu!C68</f>
        <v/>
      </c>
      <c r="F19" s="173" t="str">
        <f>Calcu!D68</f>
        <v/>
      </c>
      <c r="G19" s="174" t="str">
        <f>Calcu!E68</f>
        <v/>
      </c>
      <c r="H19" s="175" t="str">
        <f>Calcu!F68</f>
        <v/>
      </c>
    </row>
    <row r="20" spans="1:9" ht="15" customHeight="1">
      <c r="A20" s="227" t="str">
        <f>IF(Calcu!N13=TRUE,"","삭제")</f>
        <v>삭제</v>
      </c>
      <c r="B20" s="57"/>
      <c r="C20" s="57"/>
      <c r="D20" s="165">
        <f>Calcu!B69</f>
        <v>5</v>
      </c>
      <c r="E20" s="172" t="str">
        <f>Calcu!C69</f>
        <v/>
      </c>
      <c r="F20" s="173" t="str">
        <f>Calcu!D69</f>
        <v/>
      </c>
      <c r="G20" s="174" t="str">
        <f>Calcu!E69</f>
        <v/>
      </c>
      <c r="H20" s="175" t="str">
        <f>Calcu!F69</f>
        <v/>
      </c>
    </row>
    <row r="21" spans="1:9" ht="15" customHeight="1">
      <c r="A21" s="227" t="str">
        <f>IF(Calcu!N14=TRUE,"","삭제")</f>
        <v>삭제</v>
      </c>
      <c r="B21" s="57"/>
      <c r="C21" s="57"/>
      <c r="D21" s="165">
        <f>Calcu!B70</f>
        <v>6</v>
      </c>
      <c r="E21" s="172" t="str">
        <f>Calcu!C70</f>
        <v/>
      </c>
      <c r="F21" s="173" t="str">
        <f>Calcu!D70</f>
        <v/>
      </c>
      <c r="G21" s="174" t="str">
        <f>Calcu!E70</f>
        <v/>
      </c>
      <c r="H21" s="175" t="str">
        <f>Calcu!F70</f>
        <v/>
      </c>
    </row>
    <row r="22" spans="1:9" ht="15" customHeight="1">
      <c r="A22" s="227" t="str">
        <f>IF(Calcu!N15=TRUE,"","삭제")</f>
        <v>삭제</v>
      </c>
      <c r="B22" s="57"/>
      <c r="C22" s="57"/>
      <c r="D22" s="165">
        <f>Calcu!B71</f>
        <v>7</v>
      </c>
      <c r="E22" s="172" t="str">
        <f>Calcu!C71</f>
        <v/>
      </c>
      <c r="F22" s="173" t="str">
        <f>Calcu!D71</f>
        <v/>
      </c>
      <c r="G22" s="174" t="str">
        <f>Calcu!E71</f>
        <v/>
      </c>
      <c r="H22" s="175" t="str">
        <f>Calcu!F71</f>
        <v/>
      </c>
    </row>
    <row r="23" spans="1:9" ht="15" customHeight="1">
      <c r="A23" s="227" t="str">
        <f>IF(Calcu!N16=TRUE,"","삭제")</f>
        <v>삭제</v>
      </c>
      <c r="B23" s="57"/>
      <c r="C23" s="57"/>
      <c r="D23" s="165">
        <f>Calcu!B72</f>
        <v>8</v>
      </c>
      <c r="E23" s="172" t="str">
        <f>Calcu!C72</f>
        <v/>
      </c>
      <c r="F23" s="173" t="str">
        <f>Calcu!D72</f>
        <v/>
      </c>
      <c r="G23" s="174" t="str">
        <f>Calcu!E72</f>
        <v/>
      </c>
      <c r="H23" s="175" t="str">
        <f>Calcu!F72</f>
        <v/>
      </c>
    </row>
    <row r="24" spans="1:9" ht="15" customHeight="1">
      <c r="A24" s="227" t="str">
        <f>IF(Calcu!N17=TRUE,"","삭제")</f>
        <v>삭제</v>
      </c>
      <c r="B24" s="57"/>
      <c r="C24" s="57"/>
      <c r="D24" s="165">
        <f>Calcu!B73</f>
        <v>9</v>
      </c>
      <c r="E24" s="172" t="str">
        <f>Calcu!C73</f>
        <v/>
      </c>
      <c r="F24" s="173" t="str">
        <f>Calcu!D73</f>
        <v/>
      </c>
      <c r="G24" s="174" t="str">
        <f>Calcu!E73</f>
        <v/>
      </c>
      <c r="H24" s="175" t="str">
        <f>Calcu!F73</f>
        <v/>
      </c>
    </row>
    <row r="25" spans="1:9" ht="15" customHeight="1">
      <c r="A25" s="227" t="str">
        <f>IF(Calcu!N18=TRUE,"","삭제")</f>
        <v>삭제</v>
      </c>
      <c r="D25" s="165">
        <f>Calcu!B74</f>
        <v>10</v>
      </c>
      <c r="E25" s="172" t="str">
        <f>Calcu!C74</f>
        <v/>
      </c>
      <c r="F25" s="173" t="str">
        <f>Calcu!D74</f>
        <v/>
      </c>
      <c r="G25" s="174" t="str">
        <f>Calcu!E74</f>
        <v/>
      </c>
      <c r="H25" s="175" t="str">
        <f>Calcu!F74</f>
        <v/>
      </c>
    </row>
    <row r="26" spans="1:9" ht="15" customHeight="1">
      <c r="A26" s="227" t="str">
        <f>IF(Calcu!N19=TRUE,"","삭제")</f>
        <v>삭제</v>
      </c>
      <c r="D26" s="165">
        <f>Calcu!B75</f>
        <v>11</v>
      </c>
      <c r="E26" s="172" t="str">
        <f>Calcu!C75</f>
        <v/>
      </c>
      <c r="F26" s="173" t="str">
        <f>Calcu!D75</f>
        <v/>
      </c>
      <c r="G26" s="174" t="str">
        <f>Calcu!E75</f>
        <v/>
      </c>
      <c r="H26" s="175" t="str">
        <f>Calcu!F75</f>
        <v/>
      </c>
    </row>
    <row r="27" spans="1:9" ht="15" customHeight="1">
      <c r="A27" s="227" t="str">
        <f>IF(Calcu!N20=TRUE,"","삭제")</f>
        <v>삭제</v>
      </c>
      <c r="D27" s="165">
        <f>Calcu!B76</f>
        <v>12</v>
      </c>
      <c r="E27" s="172" t="str">
        <f>Calcu!C76</f>
        <v/>
      </c>
      <c r="F27" s="173" t="str">
        <f>Calcu!D76</f>
        <v/>
      </c>
      <c r="G27" s="174" t="str">
        <f>Calcu!E76</f>
        <v/>
      </c>
      <c r="H27" s="175" t="str">
        <f>Calcu!F76</f>
        <v/>
      </c>
    </row>
    <row r="28" spans="1:9" ht="15" customHeight="1">
      <c r="A28" s="227" t="str">
        <f>IF(Calcu!N21=TRUE,"","삭제")</f>
        <v>삭제</v>
      </c>
      <c r="D28" s="165">
        <f>Calcu!B77</f>
        <v>13</v>
      </c>
      <c r="E28" s="172" t="str">
        <f>Calcu!C77</f>
        <v/>
      </c>
      <c r="F28" s="173" t="str">
        <f>Calcu!D77</f>
        <v/>
      </c>
      <c r="G28" s="174" t="str">
        <f>Calcu!E77</f>
        <v/>
      </c>
      <c r="H28" s="175" t="str">
        <f>Calcu!F77</f>
        <v/>
      </c>
    </row>
    <row r="29" spans="1:9" ht="15" customHeight="1">
      <c r="A29" s="227" t="str">
        <f>IF(Calcu!N22=TRUE,"","삭제")</f>
        <v>삭제</v>
      </c>
      <c r="D29" s="165">
        <f>Calcu!B78</f>
        <v>14</v>
      </c>
      <c r="E29" s="172" t="str">
        <f>Calcu!C78</f>
        <v/>
      </c>
      <c r="F29" s="173" t="str">
        <f>Calcu!D78</f>
        <v/>
      </c>
      <c r="G29" s="174" t="str">
        <f>Calcu!E78</f>
        <v/>
      </c>
      <c r="H29" s="175" t="str">
        <f>Calcu!F78</f>
        <v/>
      </c>
    </row>
    <row r="30" spans="1:9" ht="15" customHeight="1">
      <c r="A30" s="227" t="str">
        <f>IF(Calcu!N23=TRUE,"","삭제")</f>
        <v>삭제</v>
      </c>
      <c r="D30" s="167">
        <f>Calcu!B79</f>
        <v>15</v>
      </c>
      <c r="E30" s="176" t="str">
        <f>Calcu!C79</f>
        <v/>
      </c>
      <c r="F30" s="177" t="str">
        <f>Calcu!D79</f>
        <v/>
      </c>
      <c r="G30" s="178" t="str">
        <f>Calcu!E79</f>
        <v/>
      </c>
      <c r="H30" s="179" t="str">
        <f>Calcu!F79</f>
        <v/>
      </c>
    </row>
    <row r="31" spans="1:9" ht="15" customHeight="1">
      <c r="A31" s="153" t="str">
        <f>A6</f>
        <v>삭제</v>
      </c>
      <c r="B31" s="152"/>
      <c r="C31" s="152"/>
      <c r="D31" s="181"/>
      <c r="E31" s="182"/>
      <c r="F31" s="181"/>
      <c r="G31" s="181"/>
      <c r="H31" s="181"/>
      <c r="I31" s="152"/>
    </row>
    <row r="32" spans="1:9" ht="15" customHeight="1">
      <c r="A32" s="153" t="str">
        <f>A31</f>
        <v>삭제</v>
      </c>
      <c r="B32" s="152"/>
      <c r="C32" s="152"/>
      <c r="D32" s="53" t="s">
        <v>752</v>
      </c>
      <c r="E32" s="53"/>
      <c r="F32" s="152"/>
      <c r="G32" s="152"/>
      <c r="H32" s="152"/>
      <c r="I32" s="152"/>
    </row>
    <row r="33" spans="1:9" ht="15" customHeight="1">
      <c r="A33" s="153" t="str">
        <f>A32</f>
        <v>삭제</v>
      </c>
      <c r="B33" s="152"/>
      <c r="C33" s="152"/>
      <c r="D33" s="53"/>
      <c r="E33" s="53"/>
      <c r="F33" s="152"/>
      <c r="G33" s="152"/>
      <c r="H33" s="152"/>
      <c r="I33" s="152"/>
    </row>
    <row r="34" spans="1:9" ht="15" customHeight="1">
      <c r="A34" s="153" t="str">
        <f>A33</f>
        <v>삭제</v>
      </c>
      <c r="B34" s="152"/>
      <c r="C34" s="152"/>
      <c r="D34" s="53" t="s">
        <v>805</v>
      </c>
      <c r="E34" s="53"/>
      <c r="F34" s="152"/>
      <c r="G34" s="152"/>
      <c r="H34" s="152"/>
      <c r="I34" s="152"/>
    </row>
    <row r="35" spans="1:9" ht="15" customHeight="1">
      <c r="A35" s="153" t="str">
        <f>A34</f>
        <v>삭제</v>
      </c>
      <c r="B35" s="152"/>
      <c r="C35" s="152"/>
      <c r="D35" s="396" t="e">
        <f ca="1">CONCATENATE("○ Range : (",Calcu!E3," ~ ",Calcu!G3,") ",Calcu!K3)</f>
        <v>#N/A</v>
      </c>
      <c r="E35" s="53"/>
      <c r="F35" s="152"/>
      <c r="G35" s="152"/>
      <c r="H35" s="152"/>
      <c r="I35" s="152"/>
    </row>
    <row r="36" spans="1:9" ht="15" customHeight="1">
      <c r="A36" s="153" t="str">
        <f>A35</f>
        <v>삭제</v>
      </c>
      <c r="B36" s="152"/>
      <c r="C36" s="152"/>
      <c r="D36" s="396" t="str">
        <f ca="1">CONCATENATE("○ Resolution : ",Calcu!I3," ",Calcu!K3)</f>
        <v>○ Resolution : For1at 0</v>
      </c>
      <c r="E36" s="53"/>
      <c r="F36" s="152"/>
      <c r="G36" s="152"/>
      <c r="H36" s="152"/>
      <c r="I36" s="152"/>
    </row>
    <row r="37" spans="1:9" ht="15" customHeight="1">
      <c r="A37" s="227" t="str">
        <f>IF(A6="삭제","삭제",IF(Calcu!L3=1,"삭제",""))</f>
        <v>삭제</v>
      </c>
      <c r="B37" s="152"/>
      <c r="C37" s="152"/>
      <c r="D37" s="180" t="e">
        <f ca="1">"○ If the unit is converted to "&amp;Calcu!F8&amp;" = (Indication ÷ "&amp;Calcu!L3&amp;" )"</f>
        <v>#N/A</v>
      </c>
      <c r="E37" s="53"/>
      <c r="F37" s="152"/>
      <c r="G37" s="152"/>
      <c r="H37" s="152"/>
      <c r="I37" s="152"/>
    </row>
    <row r="38" spans="1:9" ht="15" customHeight="1">
      <c r="A38" s="153" t="str">
        <f>A37</f>
        <v>삭제</v>
      </c>
      <c r="B38" s="152"/>
      <c r="C38" s="152"/>
      <c r="D38" s="56"/>
      <c r="E38" s="53"/>
      <c r="F38" s="152"/>
      <c r="G38" s="152"/>
      <c r="H38" s="152"/>
      <c r="I38" s="152"/>
    </row>
    <row r="39" spans="1:9" ht="15" customHeight="1">
      <c r="A39" s="227" t="str">
        <f>A49</f>
        <v>삭제</v>
      </c>
      <c r="B39" s="54"/>
      <c r="C39" s="54"/>
      <c r="D39" s="56"/>
      <c r="E39" s="54"/>
      <c r="F39" s="450" t="s">
        <v>94</v>
      </c>
      <c r="G39" s="450"/>
    </row>
    <row r="40" spans="1:9" ht="15" customHeight="1">
      <c r="A40" s="153" t="str">
        <f>A39</f>
        <v>삭제</v>
      </c>
      <c r="B40" s="54"/>
      <c r="C40" s="54"/>
      <c r="D40" s="56"/>
      <c r="E40" s="157"/>
      <c r="H40" s="155"/>
      <c r="I40" s="156"/>
    </row>
    <row r="41" spans="1:9" ht="15" customHeight="1">
      <c r="A41" s="153" t="str">
        <f t="shared" ref="A41:A43" si="0">A40</f>
        <v>삭제</v>
      </c>
      <c r="B41" s="54"/>
      <c r="C41" s="54"/>
      <c r="D41" s="56"/>
      <c r="E41" s="157"/>
      <c r="H41" s="155"/>
      <c r="I41" s="156"/>
    </row>
    <row r="42" spans="1:9" ht="15" customHeight="1">
      <c r="A42" s="153" t="str">
        <f t="shared" si="0"/>
        <v>삭제</v>
      </c>
      <c r="B42" s="54"/>
      <c r="C42" s="54"/>
      <c r="D42" s="56"/>
      <c r="E42" s="157"/>
      <c r="H42" s="155"/>
      <c r="I42" s="156"/>
    </row>
    <row r="43" spans="1:9" ht="15" customHeight="1">
      <c r="A43" s="153" t="str">
        <f t="shared" si="0"/>
        <v>삭제</v>
      </c>
      <c r="E43" s="154"/>
      <c r="H43" s="154"/>
      <c r="I43" s="154"/>
    </row>
    <row r="44" spans="1:9" ht="15" customHeight="1">
      <c r="A44" s="153" t="str">
        <f t="shared" ref="A44:A47" si="1">A43</f>
        <v>삭제</v>
      </c>
      <c r="D44" s="151"/>
      <c r="E44" s="151"/>
      <c r="F44" s="151"/>
      <c r="G44" s="151"/>
      <c r="H44" s="151"/>
      <c r="I44" s="151"/>
    </row>
    <row r="45" spans="1:9" ht="15" customHeight="1">
      <c r="A45" s="153" t="str">
        <f t="shared" si="1"/>
        <v>삭제</v>
      </c>
      <c r="D45" s="151"/>
      <c r="E45" s="151"/>
      <c r="F45" s="151"/>
      <c r="G45" s="151"/>
      <c r="H45" s="151"/>
      <c r="I45" s="151"/>
    </row>
    <row r="46" spans="1:9" ht="15" customHeight="1">
      <c r="A46" s="153" t="str">
        <f t="shared" si="1"/>
        <v>삭제</v>
      </c>
      <c r="D46" s="151"/>
      <c r="E46" s="151"/>
      <c r="F46" s="151"/>
      <c r="G46" s="151"/>
      <c r="H46" s="151"/>
      <c r="I46" s="151"/>
    </row>
    <row r="47" spans="1:9" ht="15" customHeight="1">
      <c r="A47" s="153" t="str">
        <f t="shared" si="1"/>
        <v>삭제</v>
      </c>
      <c r="D47" s="151"/>
      <c r="E47" s="151"/>
      <c r="F47" s="151"/>
      <c r="G47" s="151"/>
      <c r="H47" s="151"/>
      <c r="I47" s="151"/>
    </row>
    <row r="48" spans="1:9" ht="15" customHeight="1">
      <c r="A48" s="227" t="str">
        <f>IF(A47="삭제","삭제","삽입")</f>
        <v>삭제</v>
      </c>
      <c r="D48" s="151"/>
      <c r="E48" s="151"/>
      <c r="F48" s="151"/>
      <c r="G48" s="151"/>
      <c r="H48" s="151"/>
      <c r="I48" s="151"/>
    </row>
    <row r="49" spans="1:8" ht="15" customHeight="1">
      <c r="A49" s="227" t="str">
        <f>IF(Calcu!B91=TRUE,"","삭제")</f>
        <v>삭제</v>
      </c>
      <c r="D49" s="83" t="str">
        <f>"○ Description : "&amp;기본정보!C$5</f>
        <v xml:space="preserve">○ Description : </v>
      </c>
      <c r="F49" s="55"/>
      <c r="G49" s="57"/>
    </row>
    <row r="50" spans="1:8" ht="15" customHeight="1">
      <c r="A50" s="153" t="str">
        <f>A49</f>
        <v>삭제</v>
      </c>
      <c r="D50" s="83" t="str">
        <f>"○ Manufacturer : "&amp;기본정보!C$6</f>
        <v xml:space="preserve">○ Manufacturer : </v>
      </c>
      <c r="F50" s="55"/>
      <c r="G50" s="57"/>
    </row>
    <row r="51" spans="1:8" ht="15" customHeight="1">
      <c r="A51" s="153" t="str">
        <f>A49</f>
        <v>삭제</v>
      </c>
      <c r="D51" s="83" t="str">
        <f>"○ Model Name : "&amp;기본정보!C$7</f>
        <v xml:space="preserve">○ Model Name : </v>
      </c>
      <c r="F51" s="55"/>
      <c r="G51" s="57"/>
    </row>
    <row r="52" spans="1:8" ht="15" customHeight="1">
      <c r="A52" s="153" t="str">
        <f>A49</f>
        <v>삭제</v>
      </c>
      <c r="D52" s="83" t="str">
        <f>"○ Serial Number : "&amp;기본정보!C$8</f>
        <v xml:space="preserve">○ Serial Number : </v>
      </c>
      <c r="F52" s="55"/>
      <c r="G52" s="57"/>
    </row>
    <row r="53" spans="1:8" ht="15" customHeight="1">
      <c r="A53" s="153" t="str">
        <f>A49</f>
        <v>삭제</v>
      </c>
      <c r="D53" s="83"/>
      <c r="F53" s="55"/>
      <c r="G53" s="57"/>
    </row>
    <row r="54" spans="1:8" ht="15" customHeight="1">
      <c r="A54" s="153" t="str">
        <f>A49</f>
        <v>삭제</v>
      </c>
      <c r="D54" s="59" t="s">
        <v>126</v>
      </c>
      <c r="F54" s="55"/>
      <c r="G54" s="57"/>
    </row>
    <row r="55" spans="1:8" ht="15" customHeight="1">
      <c r="A55" s="153" t="str">
        <f>A49</f>
        <v>삭제</v>
      </c>
      <c r="D55" s="451" t="s">
        <v>127</v>
      </c>
      <c r="E55" s="164" t="s">
        <v>122</v>
      </c>
      <c r="F55" s="454" t="e">
        <f>Calcu!$K$328</f>
        <v>#N/A</v>
      </c>
      <c r="G55" s="455"/>
      <c r="H55" s="456"/>
    </row>
    <row r="56" spans="1:8" ht="15" customHeight="1">
      <c r="A56" s="153" t="str">
        <f>A49</f>
        <v>삭제</v>
      </c>
      <c r="D56" s="452"/>
      <c r="E56" s="457" t="s">
        <v>128</v>
      </c>
      <c r="F56" s="459" t="s">
        <v>92</v>
      </c>
      <c r="G56" s="461" t="s">
        <v>93</v>
      </c>
      <c r="H56" s="466" t="s">
        <v>753</v>
      </c>
    </row>
    <row r="57" spans="1:8" ht="15" customHeight="1">
      <c r="A57" s="153" t="str">
        <f>A49</f>
        <v>삭제</v>
      </c>
      <c r="D57" s="452"/>
      <c r="E57" s="458"/>
      <c r="F57" s="460"/>
      <c r="G57" s="461"/>
      <c r="H57" s="466"/>
    </row>
    <row r="58" spans="1:8" ht="15" customHeight="1">
      <c r="A58" s="153" t="str">
        <f>A49</f>
        <v>삭제</v>
      </c>
      <c r="B58" s="57"/>
      <c r="C58" s="57"/>
      <c r="D58" s="453"/>
      <c r="E58" s="79">
        <f ca="1">Calcu!C146</f>
        <v>0</v>
      </c>
      <c r="F58" s="78">
        <f ca="1">Calcu!D146</f>
        <v>0</v>
      </c>
      <c r="G58" s="76">
        <f ca="1">Calcu!E146</f>
        <v>0</v>
      </c>
      <c r="H58" s="77">
        <f ca="1">Calcu!F146</f>
        <v>0</v>
      </c>
    </row>
    <row r="59" spans="1:8" ht="15" customHeight="1">
      <c r="A59" s="227" t="str">
        <f>IF(Calcu!N91=TRUE,"","삭제")</f>
        <v>삭제</v>
      </c>
      <c r="B59" s="57"/>
      <c r="C59" s="57"/>
      <c r="D59" s="166">
        <f>Calcu!B147</f>
        <v>1</v>
      </c>
      <c r="E59" s="168" t="str">
        <f>Calcu!C147</f>
        <v/>
      </c>
      <c r="F59" s="169" t="str">
        <f>Calcu!D147</f>
        <v/>
      </c>
      <c r="G59" s="170" t="str">
        <f>Calcu!E147</f>
        <v/>
      </c>
      <c r="H59" s="171" t="str">
        <f>Calcu!F147</f>
        <v/>
      </c>
    </row>
    <row r="60" spans="1:8" ht="15" customHeight="1">
      <c r="A60" s="227" t="str">
        <f>IF(Calcu!N92=TRUE,"","삭제")</f>
        <v>삭제</v>
      </c>
      <c r="B60" s="57"/>
      <c r="C60" s="57"/>
      <c r="D60" s="165">
        <f>Calcu!B148</f>
        <v>2</v>
      </c>
      <c r="E60" s="172" t="str">
        <f>Calcu!C148</f>
        <v/>
      </c>
      <c r="F60" s="173" t="str">
        <f>Calcu!D148</f>
        <v/>
      </c>
      <c r="G60" s="174" t="str">
        <f>Calcu!E148</f>
        <v/>
      </c>
      <c r="H60" s="175" t="str">
        <f>Calcu!F148</f>
        <v/>
      </c>
    </row>
    <row r="61" spans="1:8" ht="15" customHeight="1">
      <c r="A61" s="227" t="str">
        <f>IF(Calcu!N93=TRUE,"","삭제")</f>
        <v>삭제</v>
      </c>
      <c r="B61" s="57"/>
      <c r="C61" s="57"/>
      <c r="D61" s="165">
        <f>Calcu!B149</f>
        <v>3</v>
      </c>
      <c r="E61" s="172" t="str">
        <f>Calcu!C149</f>
        <v/>
      </c>
      <c r="F61" s="173" t="str">
        <f>Calcu!D149</f>
        <v/>
      </c>
      <c r="G61" s="174" t="str">
        <f>Calcu!E149</f>
        <v/>
      </c>
      <c r="H61" s="175" t="str">
        <f>Calcu!F149</f>
        <v/>
      </c>
    </row>
    <row r="62" spans="1:8" ht="15" customHeight="1">
      <c r="A62" s="227" t="str">
        <f>IF(Calcu!N94=TRUE,"","삭제")</f>
        <v>삭제</v>
      </c>
      <c r="B62" s="57"/>
      <c r="C62" s="57"/>
      <c r="D62" s="165">
        <f>Calcu!B150</f>
        <v>4</v>
      </c>
      <c r="E62" s="172" t="str">
        <f>Calcu!C150</f>
        <v/>
      </c>
      <c r="F62" s="173" t="str">
        <f>Calcu!D150</f>
        <v/>
      </c>
      <c r="G62" s="174" t="str">
        <f>Calcu!E150</f>
        <v/>
      </c>
      <c r="H62" s="175" t="str">
        <f>Calcu!F150</f>
        <v/>
      </c>
    </row>
    <row r="63" spans="1:8" ht="15" customHeight="1">
      <c r="A63" s="227" t="str">
        <f>IF(Calcu!N95=TRUE,"","삭제")</f>
        <v>삭제</v>
      </c>
      <c r="B63" s="57"/>
      <c r="C63" s="57"/>
      <c r="D63" s="165">
        <f>Calcu!B151</f>
        <v>5</v>
      </c>
      <c r="E63" s="172" t="str">
        <f>Calcu!C151</f>
        <v/>
      </c>
      <c r="F63" s="173" t="str">
        <f>Calcu!D151</f>
        <v/>
      </c>
      <c r="G63" s="174" t="str">
        <f>Calcu!E151</f>
        <v/>
      </c>
      <c r="H63" s="175" t="str">
        <f>Calcu!F151</f>
        <v/>
      </c>
    </row>
    <row r="64" spans="1:8" ht="15" customHeight="1">
      <c r="A64" s="227" t="str">
        <f>IF(Calcu!N96=TRUE,"","삭제")</f>
        <v>삭제</v>
      </c>
      <c r="B64" s="57"/>
      <c r="C64" s="57"/>
      <c r="D64" s="165">
        <f>Calcu!B152</f>
        <v>6</v>
      </c>
      <c r="E64" s="172" t="str">
        <f>Calcu!C152</f>
        <v/>
      </c>
      <c r="F64" s="173" t="str">
        <f>Calcu!D152</f>
        <v/>
      </c>
      <c r="G64" s="174" t="str">
        <f>Calcu!E152</f>
        <v/>
      </c>
      <c r="H64" s="175" t="str">
        <f>Calcu!F152</f>
        <v/>
      </c>
    </row>
    <row r="65" spans="1:9" ht="15" customHeight="1">
      <c r="A65" s="227" t="str">
        <f>IF(Calcu!N97=TRUE,"","삭제")</f>
        <v>삭제</v>
      </c>
      <c r="B65" s="57"/>
      <c r="C65" s="57"/>
      <c r="D65" s="165">
        <f>Calcu!B153</f>
        <v>7</v>
      </c>
      <c r="E65" s="172" t="str">
        <f>Calcu!C153</f>
        <v/>
      </c>
      <c r="F65" s="173" t="str">
        <f>Calcu!D153</f>
        <v/>
      </c>
      <c r="G65" s="174" t="str">
        <f>Calcu!E153</f>
        <v/>
      </c>
      <c r="H65" s="175" t="str">
        <f>Calcu!F153</f>
        <v/>
      </c>
    </row>
    <row r="66" spans="1:9" ht="15" customHeight="1">
      <c r="A66" s="227" t="str">
        <f>IF(Calcu!N98=TRUE,"","삭제")</f>
        <v>삭제</v>
      </c>
      <c r="B66" s="57"/>
      <c r="C66" s="57"/>
      <c r="D66" s="165">
        <f>Calcu!B154</f>
        <v>8</v>
      </c>
      <c r="E66" s="172" t="str">
        <f>Calcu!C154</f>
        <v/>
      </c>
      <c r="F66" s="173" t="str">
        <f>Calcu!D154</f>
        <v/>
      </c>
      <c r="G66" s="174" t="str">
        <f>Calcu!E154</f>
        <v/>
      </c>
      <c r="H66" s="175" t="str">
        <f>Calcu!F154</f>
        <v/>
      </c>
    </row>
    <row r="67" spans="1:9" ht="15" customHeight="1">
      <c r="A67" s="227" t="str">
        <f>IF(Calcu!N99=TRUE,"","삭제")</f>
        <v>삭제</v>
      </c>
      <c r="B67" s="57"/>
      <c r="C67" s="57"/>
      <c r="D67" s="165">
        <f>Calcu!B155</f>
        <v>9</v>
      </c>
      <c r="E67" s="172" t="str">
        <f>Calcu!C155</f>
        <v/>
      </c>
      <c r="F67" s="173" t="str">
        <f>Calcu!D155</f>
        <v/>
      </c>
      <c r="G67" s="174" t="str">
        <f>Calcu!E155</f>
        <v/>
      </c>
      <c r="H67" s="175" t="str">
        <f>Calcu!F155</f>
        <v/>
      </c>
    </row>
    <row r="68" spans="1:9" ht="15" customHeight="1">
      <c r="A68" s="227" t="str">
        <f>IF(Calcu!N100=TRUE,"","삭제")</f>
        <v>삭제</v>
      </c>
      <c r="D68" s="165">
        <f>Calcu!B156</f>
        <v>10</v>
      </c>
      <c r="E68" s="172" t="str">
        <f>Calcu!C156</f>
        <v/>
      </c>
      <c r="F68" s="173" t="str">
        <f>Calcu!D156</f>
        <v/>
      </c>
      <c r="G68" s="174" t="str">
        <f>Calcu!E156</f>
        <v/>
      </c>
      <c r="H68" s="175" t="str">
        <f>Calcu!F156</f>
        <v/>
      </c>
    </row>
    <row r="69" spans="1:9" ht="15" customHeight="1">
      <c r="A69" s="227" t="str">
        <f>IF(Calcu!N101=TRUE,"","삭제")</f>
        <v>삭제</v>
      </c>
      <c r="D69" s="165">
        <f>Calcu!B157</f>
        <v>11</v>
      </c>
      <c r="E69" s="172" t="str">
        <f>Calcu!C157</f>
        <v/>
      </c>
      <c r="F69" s="173" t="str">
        <f>Calcu!D157</f>
        <v/>
      </c>
      <c r="G69" s="174" t="str">
        <f>Calcu!E157</f>
        <v/>
      </c>
      <c r="H69" s="175" t="str">
        <f>Calcu!F157</f>
        <v/>
      </c>
    </row>
    <row r="70" spans="1:9" ht="15" customHeight="1">
      <c r="A70" s="227" t="str">
        <f>IF(Calcu!N102=TRUE,"","삭제")</f>
        <v>삭제</v>
      </c>
      <c r="D70" s="165">
        <f>Calcu!B158</f>
        <v>12</v>
      </c>
      <c r="E70" s="172" t="str">
        <f>Calcu!C158</f>
        <v/>
      </c>
      <c r="F70" s="173" t="str">
        <f>Calcu!D158</f>
        <v/>
      </c>
      <c r="G70" s="174" t="str">
        <f>Calcu!E158</f>
        <v/>
      </c>
      <c r="H70" s="175" t="str">
        <f>Calcu!F158</f>
        <v/>
      </c>
    </row>
    <row r="71" spans="1:9" ht="15" customHeight="1">
      <c r="A71" s="227" t="str">
        <f>IF(Calcu!N103=TRUE,"","삭제")</f>
        <v>삭제</v>
      </c>
      <c r="D71" s="165">
        <f>Calcu!B159</f>
        <v>13</v>
      </c>
      <c r="E71" s="172" t="str">
        <f>Calcu!C159</f>
        <v/>
      </c>
      <c r="F71" s="173" t="str">
        <f>Calcu!D159</f>
        <v/>
      </c>
      <c r="G71" s="174" t="str">
        <f>Calcu!E159</f>
        <v/>
      </c>
      <c r="H71" s="175" t="str">
        <f>Calcu!F159</f>
        <v/>
      </c>
    </row>
    <row r="72" spans="1:9" ht="15" customHeight="1">
      <c r="A72" s="227" t="str">
        <f>IF(Calcu!N104=TRUE,"","삭제")</f>
        <v>삭제</v>
      </c>
      <c r="D72" s="165">
        <f>Calcu!B160</f>
        <v>14</v>
      </c>
      <c r="E72" s="172" t="str">
        <f>Calcu!C160</f>
        <v/>
      </c>
      <c r="F72" s="173" t="str">
        <f>Calcu!D160</f>
        <v/>
      </c>
      <c r="G72" s="174" t="str">
        <f>Calcu!E160</f>
        <v/>
      </c>
      <c r="H72" s="175" t="str">
        <f>Calcu!F160</f>
        <v/>
      </c>
    </row>
    <row r="73" spans="1:9" ht="15" customHeight="1">
      <c r="A73" s="227" t="str">
        <f>IF(Calcu!N105=TRUE,"","삭제")</f>
        <v>삭제</v>
      </c>
      <c r="D73" s="167">
        <f>Calcu!B161</f>
        <v>15</v>
      </c>
      <c r="E73" s="176" t="str">
        <f>Calcu!C161</f>
        <v/>
      </c>
      <c r="F73" s="177" t="str">
        <f>Calcu!D161</f>
        <v/>
      </c>
      <c r="G73" s="178" t="str">
        <f>Calcu!E161</f>
        <v/>
      </c>
      <c r="H73" s="179" t="str">
        <f>Calcu!F161</f>
        <v/>
      </c>
    </row>
    <row r="74" spans="1:9" ht="15" customHeight="1">
      <c r="A74" s="153" t="str">
        <f>A49</f>
        <v>삭제</v>
      </c>
      <c r="B74" s="152"/>
      <c r="C74" s="152"/>
      <c r="D74" s="181"/>
      <c r="E74" s="182"/>
      <c r="F74" s="181"/>
      <c r="G74" s="181"/>
      <c r="H74" s="181"/>
      <c r="I74" s="152"/>
    </row>
    <row r="75" spans="1:9" ht="15" customHeight="1">
      <c r="A75" s="153" t="str">
        <f>A74</f>
        <v>삭제</v>
      </c>
      <c r="B75" s="152"/>
      <c r="C75" s="152"/>
      <c r="D75" s="53" t="s">
        <v>752</v>
      </c>
      <c r="E75" s="53"/>
      <c r="F75" s="152"/>
      <c r="G75" s="152"/>
      <c r="H75" s="152"/>
      <c r="I75" s="152"/>
    </row>
    <row r="76" spans="1:9" ht="15" customHeight="1">
      <c r="A76" s="153" t="str">
        <f>A75</f>
        <v>삭제</v>
      </c>
      <c r="B76" s="152"/>
      <c r="C76" s="152"/>
      <c r="D76" s="53"/>
      <c r="E76" s="53"/>
      <c r="F76" s="152"/>
      <c r="G76" s="152"/>
      <c r="H76" s="152"/>
      <c r="I76" s="152"/>
    </row>
    <row r="77" spans="1:9" ht="15" customHeight="1">
      <c r="A77" s="153" t="str">
        <f>A76</f>
        <v>삭제</v>
      </c>
      <c r="B77" s="152"/>
      <c r="C77" s="152"/>
      <c r="D77" s="53" t="s">
        <v>805</v>
      </c>
      <c r="E77" s="53"/>
      <c r="F77" s="152"/>
      <c r="G77" s="152"/>
      <c r="H77" s="152"/>
      <c r="I77" s="152"/>
    </row>
    <row r="78" spans="1:9" ht="15" customHeight="1">
      <c r="A78" s="153" t="str">
        <f>A77</f>
        <v>삭제</v>
      </c>
      <c r="B78" s="152"/>
      <c r="C78" s="152"/>
      <c r="D78" s="396" t="e">
        <f ca="1">CONCATENATE("○ Range : (",Calcu!E85," ~ ",Calcu!G85,") ",Calcu!K85)</f>
        <v>#N/A</v>
      </c>
      <c r="E78" s="53"/>
      <c r="F78" s="152"/>
      <c r="G78" s="152"/>
      <c r="H78" s="152"/>
      <c r="I78" s="152"/>
    </row>
    <row r="79" spans="1:9" ht="15" customHeight="1">
      <c r="A79" s="153" t="str">
        <f>A78</f>
        <v>삭제</v>
      </c>
      <c r="B79" s="152"/>
      <c r="C79" s="152"/>
      <c r="D79" s="396" t="str">
        <f ca="1">CONCATENATE("○ Resolution : ",Calcu!I85," ",Calcu!K85)</f>
        <v>○ Resolution : For1at 0</v>
      </c>
      <c r="E79" s="53"/>
      <c r="F79" s="152"/>
      <c r="G79" s="152"/>
      <c r="H79" s="152"/>
      <c r="I79" s="152"/>
    </row>
    <row r="80" spans="1:9" ht="15" customHeight="1">
      <c r="A80" s="227" t="str">
        <f>IF(A49="삭제","삭제",IF(Calcu!L85=1,"삭제",""))</f>
        <v>삭제</v>
      </c>
      <c r="B80" s="152"/>
      <c r="C80" s="152"/>
      <c r="D80" s="180" t="e">
        <f ca="1">"○ If the unit is converted to "&amp;Calcu!F90&amp;" = (Indication ÷ "&amp;Calcu!L85&amp;" )"</f>
        <v>#N/A</v>
      </c>
      <c r="E80" s="53"/>
      <c r="F80" s="152"/>
      <c r="G80" s="152"/>
      <c r="H80" s="152"/>
      <c r="I80" s="152"/>
    </row>
    <row r="81" spans="1:9" ht="15" customHeight="1">
      <c r="A81" s="153" t="str">
        <f>A80</f>
        <v>삭제</v>
      </c>
      <c r="B81" s="152"/>
      <c r="C81" s="152"/>
      <c r="D81" s="56"/>
      <c r="E81" s="53"/>
      <c r="F81" s="152"/>
      <c r="G81" s="152"/>
      <c r="H81" s="152"/>
      <c r="I81" s="152"/>
    </row>
    <row r="82" spans="1:9" ht="15" customHeight="1">
      <c r="A82" s="227" t="str">
        <f>A92</f>
        <v>삭제</v>
      </c>
      <c r="B82" s="54"/>
      <c r="C82" s="54"/>
      <c r="D82" s="56"/>
      <c r="E82" s="54"/>
      <c r="F82" s="450" t="s">
        <v>94</v>
      </c>
      <c r="G82" s="450"/>
    </row>
    <row r="83" spans="1:9" ht="15" customHeight="1">
      <c r="A83" s="153" t="str">
        <f>A82</f>
        <v>삭제</v>
      </c>
      <c r="B83" s="54"/>
      <c r="C83" s="54"/>
      <c r="D83" s="56"/>
      <c r="E83" s="157"/>
      <c r="H83" s="155"/>
      <c r="I83" s="156"/>
    </row>
    <row r="84" spans="1:9" ht="15" customHeight="1">
      <c r="A84" s="153" t="str">
        <f t="shared" ref="A84:A87" si="2">A83</f>
        <v>삭제</v>
      </c>
      <c r="B84" s="54"/>
      <c r="C84" s="54"/>
      <c r="D84" s="56"/>
      <c r="E84" s="157"/>
      <c r="F84" s="156"/>
      <c r="H84" s="155"/>
      <c r="I84" s="156"/>
    </row>
    <row r="85" spans="1:9" ht="15" customHeight="1">
      <c r="A85" s="153" t="str">
        <f t="shared" si="2"/>
        <v>삭제</v>
      </c>
      <c r="B85" s="54"/>
      <c r="C85" s="54"/>
      <c r="D85" s="56"/>
      <c r="E85" s="157"/>
      <c r="F85" s="156"/>
      <c r="H85" s="155"/>
      <c r="I85" s="156"/>
    </row>
    <row r="86" spans="1:9" ht="15" customHeight="1">
      <c r="A86" s="153" t="str">
        <f t="shared" si="2"/>
        <v>삭제</v>
      </c>
      <c r="B86" s="54"/>
      <c r="C86" s="54"/>
      <c r="D86" s="180"/>
      <c r="E86" s="54"/>
      <c r="F86" s="54"/>
      <c r="G86" s="54"/>
      <c r="H86" s="54"/>
      <c r="I86" s="56"/>
    </row>
    <row r="87" spans="1:9" ht="15" customHeight="1">
      <c r="A87" s="153" t="str">
        <f t="shared" si="2"/>
        <v>삭제</v>
      </c>
      <c r="D87" s="151"/>
      <c r="E87" s="151"/>
      <c r="F87" s="151"/>
      <c r="G87" s="151"/>
      <c r="H87" s="151"/>
      <c r="I87" s="151"/>
    </row>
    <row r="88" spans="1:9" ht="15" customHeight="1">
      <c r="A88" s="153" t="str">
        <f t="shared" ref="A88:A90" si="3">A87</f>
        <v>삭제</v>
      </c>
      <c r="D88" s="151"/>
      <c r="E88" s="151"/>
      <c r="F88" s="151"/>
      <c r="G88" s="151"/>
      <c r="H88" s="151"/>
      <c r="I88" s="151"/>
    </row>
    <row r="89" spans="1:9" ht="15" customHeight="1">
      <c r="A89" s="153" t="str">
        <f t="shared" si="3"/>
        <v>삭제</v>
      </c>
      <c r="D89" s="151"/>
      <c r="E89" s="151"/>
      <c r="F89" s="151"/>
      <c r="G89" s="151"/>
      <c r="H89" s="151"/>
      <c r="I89" s="151"/>
    </row>
    <row r="90" spans="1:9" ht="15" customHeight="1">
      <c r="A90" s="153" t="str">
        <f t="shared" si="3"/>
        <v>삭제</v>
      </c>
      <c r="D90" s="151"/>
      <c r="E90" s="151"/>
      <c r="F90" s="151"/>
      <c r="G90" s="151"/>
      <c r="H90" s="151"/>
      <c r="I90" s="151"/>
    </row>
    <row r="91" spans="1:9" ht="15" customHeight="1">
      <c r="A91" s="227" t="str">
        <f>IF(A90="삭제","삭제","삽입")</f>
        <v>삭제</v>
      </c>
      <c r="D91" s="151"/>
      <c r="E91" s="151"/>
      <c r="F91" s="151"/>
      <c r="G91" s="151"/>
      <c r="H91" s="151"/>
      <c r="I91" s="151"/>
    </row>
    <row r="92" spans="1:9" ht="15" customHeight="1">
      <c r="A92" s="227" t="str">
        <f>IF(Calcu!B173=TRUE,"","삭제")</f>
        <v>삭제</v>
      </c>
      <c r="D92" s="83" t="str">
        <f>"○ Description : "&amp;기본정보!C$5</f>
        <v xml:space="preserve">○ Description : </v>
      </c>
      <c r="F92" s="55"/>
      <c r="G92" s="57"/>
    </row>
    <row r="93" spans="1:9" ht="15" customHeight="1">
      <c r="A93" s="153" t="str">
        <f>A92</f>
        <v>삭제</v>
      </c>
      <c r="D93" s="83" t="str">
        <f>"○ Manufacturer : "&amp;기본정보!C$6</f>
        <v xml:space="preserve">○ Manufacturer : </v>
      </c>
      <c r="F93" s="55"/>
      <c r="G93" s="57"/>
    </row>
    <row r="94" spans="1:9" ht="15" customHeight="1">
      <c r="A94" s="153" t="str">
        <f>A92</f>
        <v>삭제</v>
      </c>
      <c r="D94" s="83" t="str">
        <f>"○ Model Name : "&amp;기본정보!C$7</f>
        <v xml:space="preserve">○ Model Name : </v>
      </c>
      <c r="F94" s="55"/>
      <c r="G94" s="57"/>
    </row>
    <row r="95" spans="1:9" ht="15" customHeight="1">
      <c r="A95" s="153" t="str">
        <f>A92</f>
        <v>삭제</v>
      </c>
      <c r="D95" s="83" t="str">
        <f>"○ Serial Number : "&amp;기본정보!C$8</f>
        <v xml:space="preserve">○ Serial Number : </v>
      </c>
      <c r="F95" s="55"/>
      <c r="G95" s="57"/>
    </row>
    <row r="96" spans="1:9" ht="15" customHeight="1">
      <c r="A96" s="153" t="str">
        <f>A92</f>
        <v>삭제</v>
      </c>
      <c r="D96" s="83"/>
      <c r="F96" s="55"/>
      <c r="G96" s="57"/>
    </row>
    <row r="97" spans="1:8" ht="15" customHeight="1">
      <c r="A97" s="153" t="str">
        <f>A92</f>
        <v>삭제</v>
      </c>
      <c r="D97" s="59" t="s">
        <v>126</v>
      </c>
      <c r="F97" s="55"/>
      <c r="G97" s="57"/>
    </row>
    <row r="98" spans="1:8" ht="15" customHeight="1">
      <c r="A98" s="153" t="str">
        <f>A92</f>
        <v>삭제</v>
      </c>
      <c r="D98" s="451" t="s">
        <v>127</v>
      </c>
      <c r="E98" s="164" t="s">
        <v>122</v>
      </c>
      <c r="F98" s="454" t="e">
        <f>Calcu!$K$328</f>
        <v>#N/A</v>
      </c>
      <c r="G98" s="455"/>
      <c r="H98" s="456"/>
    </row>
    <row r="99" spans="1:8" ht="15" customHeight="1">
      <c r="A99" s="153" t="str">
        <f>A92</f>
        <v>삭제</v>
      </c>
      <c r="D99" s="452"/>
      <c r="E99" s="457" t="s">
        <v>128</v>
      </c>
      <c r="F99" s="459" t="s">
        <v>92</v>
      </c>
      <c r="G99" s="461" t="s">
        <v>93</v>
      </c>
      <c r="H99" s="466" t="s">
        <v>753</v>
      </c>
    </row>
    <row r="100" spans="1:8" ht="15" customHeight="1">
      <c r="A100" s="153" t="str">
        <f>A92</f>
        <v>삭제</v>
      </c>
      <c r="D100" s="452"/>
      <c r="E100" s="458"/>
      <c r="F100" s="460"/>
      <c r="G100" s="461"/>
      <c r="H100" s="466"/>
    </row>
    <row r="101" spans="1:8" ht="15" customHeight="1">
      <c r="A101" s="153" t="str">
        <f>A92</f>
        <v>삭제</v>
      </c>
      <c r="B101" s="57"/>
      <c r="C101" s="57"/>
      <c r="D101" s="453"/>
      <c r="E101" s="79">
        <f ca="1">Calcu!C228</f>
        <v>0</v>
      </c>
      <c r="F101" s="78">
        <f ca="1">Calcu!D228</f>
        <v>0</v>
      </c>
      <c r="G101" s="76">
        <f ca="1">Calcu!E228</f>
        <v>0</v>
      </c>
      <c r="H101" s="77">
        <f ca="1">Calcu!F228</f>
        <v>0</v>
      </c>
    </row>
    <row r="102" spans="1:8" ht="15" customHeight="1">
      <c r="A102" s="227" t="str">
        <f>IF(Calcu!N173=TRUE,"","삭제")</f>
        <v>삭제</v>
      </c>
      <c r="B102" s="57"/>
      <c r="C102" s="57"/>
      <c r="D102" s="166">
        <f>Calcu!B229</f>
        <v>1</v>
      </c>
      <c r="E102" s="168" t="str">
        <f>Calcu!C229</f>
        <v/>
      </c>
      <c r="F102" s="169" t="str">
        <f>Calcu!D229</f>
        <v/>
      </c>
      <c r="G102" s="170" t="str">
        <f>Calcu!E229</f>
        <v/>
      </c>
      <c r="H102" s="171" t="str">
        <f>Calcu!F229</f>
        <v/>
      </c>
    </row>
    <row r="103" spans="1:8" ht="15" customHeight="1">
      <c r="A103" s="227" t="str">
        <f>IF(Calcu!N174=TRUE,"","삭제")</f>
        <v>삭제</v>
      </c>
      <c r="B103" s="57"/>
      <c r="C103" s="57"/>
      <c r="D103" s="165">
        <f>Calcu!B230</f>
        <v>2</v>
      </c>
      <c r="E103" s="172" t="str">
        <f>Calcu!C230</f>
        <v/>
      </c>
      <c r="F103" s="173" t="str">
        <f>Calcu!D230</f>
        <v/>
      </c>
      <c r="G103" s="174" t="str">
        <f>Calcu!E230</f>
        <v/>
      </c>
      <c r="H103" s="175" t="str">
        <f>Calcu!F230</f>
        <v/>
      </c>
    </row>
    <row r="104" spans="1:8" ht="15" customHeight="1">
      <c r="A104" s="227" t="str">
        <f>IF(Calcu!N175=TRUE,"","삭제")</f>
        <v>삭제</v>
      </c>
      <c r="B104" s="57"/>
      <c r="C104" s="57"/>
      <c r="D104" s="165">
        <f>Calcu!B231</f>
        <v>3</v>
      </c>
      <c r="E104" s="172" t="str">
        <f>Calcu!C231</f>
        <v/>
      </c>
      <c r="F104" s="173" t="str">
        <f>Calcu!D231</f>
        <v/>
      </c>
      <c r="G104" s="174" t="str">
        <f>Calcu!E231</f>
        <v/>
      </c>
      <c r="H104" s="175" t="str">
        <f>Calcu!F231</f>
        <v/>
      </c>
    </row>
    <row r="105" spans="1:8" ht="15" customHeight="1">
      <c r="A105" s="227" t="str">
        <f>IF(Calcu!N176=TRUE,"","삭제")</f>
        <v>삭제</v>
      </c>
      <c r="B105" s="57"/>
      <c r="C105" s="57"/>
      <c r="D105" s="165">
        <f>Calcu!B232</f>
        <v>4</v>
      </c>
      <c r="E105" s="172" t="str">
        <f>Calcu!C232</f>
        <v/>
      </c>
      <c r="F105" s="173" t="str">
        <f>Calcu!D232</f>
        <v/>
      </c>
      <c r="G105" s="174" t="str">
        <f>Calcu!E232</f>
        <v/>
      </c>
      <c r="H105" s="175" t="str">
        <f>Calcu!F232</f>
        <v/>
      </c>
    </row>
    <row r="106" spans="1:8" ht="15" customHeight="1">
      <c r="A106" s="227" t="str">
        <f>IF(Calcu!N177=TRUE,"","삭제")</f>
        <v>삭제</v>
      </c>
      <c r="B106" s="57"/>
      <c r="C106" s="57"/>
      <c r="D106" s="165">
        <f>Calcu!B233</f>
        <v>5</v>
      </c>
      <c r="E106" s="172" t="str">
        <f>Calcu!C233</f>
        <v/>
      </c>
      <c r="F106" s="173" t="str">
        <f>Calcu!D233</f>
        <v/>
      </c>
      <c r="G106" s="174" t="str">
        <f>Calcu!E233</f>
        <v/>
      </c>
      <c r="H106" s="175" t="str">
        <f>Calcu!F233</f>
        <v/>
      </c>
    </row>
    <row r="107" spans="1:8" ht="15" customHeight="1">
      <c r="A107" s="227" t="str">
        <f>IF(Calcu!N178=TRUE,"","삭제")</f>
        <v>삭제</v>
      </c>
      <c r="B107" s="57"/>
      <c r="C107" s="57"/>
      <c r="D107" s="165">
        <f>Calcu!B234</f>
        <v>6</v>
      </c>
      <c r="E107" s="172" t="str">
        <f>Calcu!C234</f>
        <v/>
      </c>
      <c r="F107" s="173" t="str">
        <f>Calcu!D234</f>
        <v/>
      </c>
      <c r="G107" s="174" t="str">
        <f>Calcu!E234</f>
        <v/>
      </c>
      <c r="H107" s="175" t="str">
        <f>Calcu!F234</f>
        <v/>
      </c>
    </row>
    <row r="108" spans="1:8" ht="15" customHeight="1">
      <c r="A108" s="227" t="str">
        <f>IF(Calcu!N179=TRUE,"","삭제")</f>
        <v>삭제</v>
      </c>
      <c r="B108" s="57"/>
      <c r="C108" s="57"/>
      <c r="D108" s="165">
        <f>Calcu!B235</f>
        <v>7</v>
      </c>
      <c r="E108" s="172" t="str">
        <f>Calcu!C235</f>
        <v/>
      </c>
      <c r="F108" s="173" t="str">
        <f>Calcu!D235</f>
        <v/>
      </c>
      <c r="G108" s="174" t="str">
        <f>Calcu!E235</f>
        <v/>
      </c>
      <c r="H108" s="175" t="str">
        <f>Calcu!F235</f>
        <v/>
      </c>
    </row>
    <row r="109" spans="1:8" ht="15" customHeight="1">
      <c r="A109" s="227" t="str">
        <f>IF(Calcu!N180=TRUE,"","삭제")</f>
        <v>삭제</v>
      </c>
      <c r="B109" s="57"/>
      <c r="C109" s="57"/>
      <c r="D109" s="165">
        <f>Calcu!B236</f>
        <v>8</v>
      </c>
      <c r="E109" s="172" t="str">
        <f>Calcu!C236</f>
        <v/>
      </c>
      <c r="F109" s="173" t="str">
        <f>Calcu!D236</f>
        <v/>
      </c>
      <c r="G109" s="174" t="str">
        <f>Calcu!E236</f>
        <v/>
      </c>
      <c r="H109" s="175" t="str">
        <f>Calcu!F236</f>
        <v/>
      </c>
    </row>
    <row r="110" spans="1:8" ht="15" customHeight="1">
      <c r="A110" s="227" t="str">
        <f>IF(Calcu!N181=TRUE,"","삭제")</f>
        <v>삭제</v>
      </c>
      <c r="B110" s="57"/>
      <c r="C110" s="57"/>
      <c r="D110" s="165">
        <f>Calcu!B237</f>
        <v>9</v>
      </c>
      <c r="E110" s="172" t="str">
        <f>Calcu!C237</f>
        <v/>
      </c>
      <c r="F110" s="173" t="str">
        <f>Calcu!D237</f>
        <v/>
      </c>
      <c r="G110" s="174" t="str">
        <f>Calcu!E237</f>
        <v/>
      </c>
      <c r="H110" s="175" t="str">
        <f>Calcu!F237</f>
        <v/>
      </c>
    </row>
    <row r="111" spans="1:8" ht="15" customHeight="1">
      <c r="A111" s="227" t="str">
        <f>IF(Calcu!N182=TRUE,"","삭제")</f>
        <v>삭제</v>
      </c>
      <c r="D111" s="165">
        <f>Calcu!B238</f>
        <v>10</v>
      </c>
      <c r="E111" s="172" t="str">
        <f>Calcu!C238</f>
        <v/>
      </c>
      <c r="F111" s="173" t="str">
        <f>Calcu!D238</f>
        <v/>
      </c>
      <c r="G111" s="174" t="str">
        <f>Calcu!E238</f>
        <v/>
      </c>
      <c r="H111" s="175" t="str">
        <f>Calcu!F238</f>
        <v/>
      </c>
    </row>
    <row r="112" spans="1:8" ht="15" customHeight="1">
      <c r="A112" s="227" t="str">
        <f>IF(Calcu!N183=TRUE,"","삭제")</f>
        <v>삭제</v>
      </c>
      <c r="D112" s="165">
        <f>Calcu!B239</f>
        <v>11</v>
      </c>
      <c r="E112" s="172" t="str">
        <f>Calcu!C239</f>
        <v/>
      </c>
      <c r="F112" s="173" t="str">
        <f>Calcu!D239</f>
        <v/>
      </c>
      <c r="G112" s="174" t="str">
        <f>Calcu!E239</f>
        <v/>
      </c>
      <c r="H112" s="175" t="str">
        <f>Calcu!F239</f>
        <v/>
      </c>
    </row>
    <row r="113" spans="1:9" ht="15" customHeight="1">
      <c r="A113" s="227" t="str">
        <f>IF(Calcu!N184=TRUE,"","삭제")</f>
        <v>삭제</v>
      </c>
      <c r="D113" s="165">
        <f>Calcu!B240</f>
        <v>12</v>
      </c>
      <c r="E113" s="172" t="str">
        <f>Calcu!C240</f>
        <v/>
      </c>
      <c r="F113" s="173" t="str">
        <f>Calcu!D240</f>
        <v/>
      </c>
      <c r="G113" s="174" t="str">
        <f>Calcu!E240</f>
        <v/>
      </c>
      <c r="H113" s="175" t="str">
        <f>Calcu!F240</f>
        <v/>
      </c>
    </row>
    <row r="114" spans="1:9" ht="15" customHeight="1">
      <c r="A114" s="227" t="str">
        <f>IF(Calcu!N185=TRUE,"","삭제")</f>
        <v>삭제</v>
      </c>
      <c r="D114" s="165">
        <f>Calcu!B241</f>
        <v>13</v>
      </c>
      <c r="E114" s="172" t="str">
        <f>Calcu!C241</f>
        <v/>
      </c>
      <c r="F114" s="173" t="str">
        <f>Calcu!D241</f>
        <v/>
      </c>
      <c r="G114" s="174" t="str">
        <f>Calcu!E241</f>
        <v/>
      </c>
      <c r="H114" s="175" t="str">
        <f>Calcu!F241</f>
        <v/>
      </c>
    </row>
    <row r="115" spans="1:9" ht="15" customHeight="1">
      <c r="A115" s="227" t="str">
        <f>IF(Calcu!N186=TRUE,"","삭제")</f>
        <v>삭제</v>
      </c>
      <c r="D115" s="165">
        <f>Calcu!B242</f>
        <v>14</v>
      </c>
      <c r="E115" s="172" t="str">
        <f>Calcu!C242</f>
        <v/>
      </c>
      <c r="F115" s="173" t="str">
        <f>Calcu!D242</f>
        <v/>
      </c>
      <c r="G115" s="174" t="str">
        <f>Calcu!E242</f>
        <v/>
      </c>
      <c r="H115" s="175" t="str">
        <f>Calcu!F242</f>
        <v/>
      </c>
    </row>
    <row r="116" spans="1:9" ht="15" customHeight="1">
      <c r="A116" s="227" t="str">
        <f>IF(Calcu!N187=TRUE,"","삭제")</f>
        <v>삭제</v>
      </c>
      <c r="D116" s="167">
        <f>Calcu!B243</f>
        <v>15</v>
      </c>
      <c r="E116" s="176" t="str">
        <f>Calcu!C243</f>
        <v/>
      </c>
      <c r="F116" s="177" t="str">
        <f>Calcu!D243</f>
        <v/>
      </c>
      <c r="G116" s="178" t="str">
        <f>Calcu!E243</f>
        <v/>
      </c>
      <c r="H116" s="179" t="str">
        <f>Calcu!F243</f>
        <v/>
      </c>
    </row>
    <row r="117" spans="1:9" ht="15" customHeight="1">
      <c r="A117" s="153" t="str">
        <f>A92</f>
        <v>삭제</v>
      </c>
      <c r="B117" s="152"/>
      <c r="C117" s="152"/>
      <c r="D117" s="181"/>
      <c r="E117" s="182"/>
      <c r="F117" s="181"/>
      <c r="G117" s="181"/>
      <c r="H117" s="181"/>
      <c r="I117" s="152"/>
    </row>
    <row r="118" spans="1:9" ht="15" customHeight="1">
      <c r="A118" s="153" t="str">
        <f>A117</f>
        <v>삭제</v>
      </c>
      <c r="B118" s="152"/>
      <c r="C118" s="152"/>
      <c r="D118" s="53" t="s">
        <v>752</v>
      </c>
      <c r="E118" s="53"/>
      <c r="F118" s="152"/>
      <c r="G118" s="152"/>
      <c r="H118" s="152"/>
      <c r="I118" s="152"/>
    </row>
    <row r="119" spans="1:9" ht="15" customHeight="1">
      <c r="A119" s="153" t="str">
        <f>A118</f>
        <v>삭제</v>
      </c>
      <c r="B119" s="152"/>
      <c r="C119" s="152"/>
      <c r="D119" s="53"/>
      <c r="E119" s="53"/>
      <c r="F119" s="152"/>
      <c r="G119" s="152"/>
      <c r="H119" s="152"/>
      <c r="I119" s="152"/>
    </row>
    <row r="120" spans="1:9" ht="15" customHeight="1">
      <c r="A120" s="153" t="str">
        <f>A119</f>
        <v>삭제</v>
      </c>
      <c r="B120" s="152"/>
      <c r="C120" s="152"/>
      <c r="D120" s="53" t="s">
        <v>805</v>
      </c>
      <c r="E120" s="53"/>
      <c r="F120" s="152"/>
      <c r="G120" s="152"/>
      <c r="H120" s="152"/>
      <c r="I120" s="152"/>
    </row>
    <row r="121" spans="1:9" ht="15" customHeight="1">
      <c r="A121" s="153" t="str">
        <f>A120</f>
        <v>삭제</v>
      </c>
      <c r="B121" s="152"/>
      <c r="C121" s="152"/>
      <c r="D121" s="396" t="e">
        <f ca="1">CONCATENATE("○ Range : (",Calcu!E167," ~ ",Calcu!G167,") ",Calcu!K167)</f>
        <v>#N/A</v>
      </c>
      <c r="E121" s="53"/>
      <c r="F121" s="152"/>
      <c r="G121" s="152"/>
      <c r="H121" s="152"/>
      <c r="I121" s="152"/>
    </row>
    <row r="122" spans="1:9" ht="15" customHeight="1">
      <c r="A122" s="153" t="str">
        <f>A121</f>
        <v>삭제</v>
      </c>
      <c r="B122" s="152"/>
      <c r="C122" s="152"/>
      <c r="D122" s="396" t="str">
        <f ca="1">CONCATENATE("○ Resolution : ",Calcu!I167," ",Calcu!K167)</f>
        <v>○ Resolution : For1at 0</v>
      </c>
      <c r="E122" s="53"/>
      <c r="F122" s="152"/>
      <c r="G122" s="152"/>
      <c r="H122" s="152"/>
      <c r="I122" s="152"/>
    </row>
    <row r="123" spans="1:9" ht="15" customHeight="1">
      <c r="A123" s="227" t="str">
        <f>IF(A92="삭제","삭제",IF(Calcu!L167=1,"삭제",""))</f>
        <v>삭제</v>
      </c>
      <c r="B123" s="152"/>
      <c r="C123" s="152"/>
      <c r="D123" s="180" t="e">
        <f ca="1">"※ Note : If the unit is converted to "&amp;Calcu!F172&amp;" = (Indication ÷ "&amp;Calcu!L167&amp;" )"</f>
        <v>#N/A</v>
      </c>
      <c r="E123" s="53"/>
      <c r="F123" s="152"/>
      <c r="G123" s="152"/>
      <c r="H123" s="152"/>
      <c r="I123" s="152"/>
    </row>
    <row r="124" spans="1:9" ht="15" customHeight="1">
      <c r="A124" s="153" t="str">
        <f>A123</f>
        <v>삭제</v>
      </c>
      <c r="B124" s="152"/>
      <c r="C124" s="152"/>
      <c r="D124" s="56"/>
      <c r="E124" s="53"/>
      <c r="F124" s="152"/>
      <c r="G124" s="152"/>
      <c r="H124" s="152"/>
      <c r="I124" s="152"/>
    </row>
    <row r="125" spans="1:9" ht="15" customHeight="1">
      <c r="A125" s="227" t="str">
        <f>A135</f>
        <v>삭제</v>
      </c>
      <c r="B125" s="54"/>
      <c r="C125" s="54"/>
      <c r="D125" s="56"/>
      <c r="E125" s="54"/>
      <c r="F125" s="450" t="s">
        <v>94</v>
      </c>
      <c r="G125" s="450"/>
    </row>
    <row r="126" spans="1:9" ht="15" customHeight="1">
      <c r="A126" s="153" t="str">
        <f>A125</f>
        <v>삭제</v>
      </c>
      <c r="B126" s="54"/>
      <c r="C126" s="54"/>
      <c r="D126" s="56"/>
      <c r="E126" s="157"/>
      <c r="F126" s="156"/>
      <c r="H126" s="155"/>
      <c r="I126" s="156"/>
    </row>
    <row r="127" spans="1:9" ht="15" customHeight="1">
      <c r="A127" s="153" t="str">
        <f t="shared" ref="A127:A128" si="4">A126</f>
        <v>삭제</v>
      </c>
      <c r="B127" s="54"/>
      <c r="C127" s="54"/>
      <c r="D127" s="180"/>
      <c r="E127" s="54"/>
      <c r="F127" s="54"/>
      <c r="G127" s="54"/>
      <c r="H127" s="54"/>
      <c r="I127" s="56"/>
    </row>
    <row r="128" spans="1:9" ht="15" customHeight="1">
      <c r="A128" s="153" t="str">
        <f t="shared" si="4"/>
        <v>삭제</v>
      </c>
      <c r="B128" s="54"/>
      <c r="C128" s="54"/>
      <c r="D128" s="56"/>
      <c r="E128" s="54"/>
      <c r="F128" s="54"/>
      <c r="G128" s="54"/>
      <c r="H128" s="54"/>
      <c r="I128" s="56"/>
    </row>
    <row r="129" spans="1:9" ht="15" customHeight="1">
      <c r="A129" s="153" t="str">
        <f>A128</f>
        <v>삭제</v>
      </c>
      <c r="E129" s="154"/>
      <c r="H129" s="154"/>
      <c r="I129" s="154"/>
    </row>
    <row r="130" spans="1:9" ht="15" customHeight="1">
      <c r="A130" s="153" t="str">
        <f t="shared" ref="A130:A133" si="5">A129</f>
        <v>삭제</v>
      </c>
      <c r="D130" s="151"/>
      <c r="E130" s="151"/>
      <c r="F130" s="151"/>
      <c r="G130" s="151"/>
      <c r="H130" s="151"/>
      <c r="I130" s="151"/>
    </row>
    <row r="131" spans="1:9" ht="15" customHeight="1">
      <c r="A131" s="153" t="str">
        <f t="shared" si="5"/>
        <v>삭제</v>
      </c>
      <c r="D131" s="151"/>
      <c r="E131" s="151"/>
      <c r="F131" s="151"/>
      <c r="G131" s="151"/>
      <c r="H131" s="151"/>
      <c r="I131" s="151"/>
    </row>
    <row r="132" spans="1:9" ht="15" customHeight="1">
      <c r="A132" s="153" t="str">
        <f t="shared" si="5"/>
        <v>삭제</v>
      </c>
      <c r="D132" s="151"/>
      <c r="E132" s="151"/>
      <c r="F132" s="151"/>
      <c r="G132" s="151"/>
      <c r="H132" s="151"/>
      <c r="I132" s="151"/>
    </row>
    <row r="133" spans="1:9" ht="15" customHeight="1">
      <c r="A133" s="153" t="str">
        <f t="shared" si="5"/>
        <v>삭제</v>
      </c>
      <c r="D133" s="151"/>
      <c r="E133" s="151"/>
      <c r="F133" s="151"/>
      <c r="G133" s="151"/>
      <c r="H133" s="151"/>
      <c r="I133" s="151"/>
    </row>
    <row r="134" spans="1:9" ht="15" customHeight="1">
      <c r="A134" s="227" t="str">
        <f>IF(A133="삭제","삭제","삽입")</f>
        <v>삭제</v>
      </c>
      <c r="D134" s="151"/>
      <c r="E134" s="151"/>
      <c r="F134" s="151"/>
      <c r="G134" s="151"/>
      <c r="H134" s="151"/>
      <c r="I134" s="151"/>
    </row>
    <row r="135" spans="1:9" ht="15" customHeight="1">
      <c r="A135" s="227" t="str">
        <f>IF(Calcu!B255=TRUE,"","삭제")</f>
        <v>삭제</v>
      </c>
      <c r="D135" s="83" t="str">
        <f>"○ Description : "&amp;기본정보!C$5</f>
        <v xml:space="preserve">○ Description : </v>
      </c>
      <c r="F135" s="55"/>
      <c r="G135" s="57"/>
    </row>
    <row r="136" spans="1:9" ht="15" customHeight="1">
      <c r="A136" s="153" t="str">
        <f>A135</f>
        <v>삭제</v>
      </c>
      <c r="D136" s="83" t="str">
        <f>"○ Manufacturer : "&amp;기본정보!C$6</f>
        <v xml:space="preserve">○ Manufacturer : </v>
      </c>
      <c r="F136" s="55"/>
      <c r="G136" s="57"/>
    </row>
    <row r="137" spans="1:9" ht="15" customHeight="1">
      <c r="A137" s="153" t="str">
        <f>A135</f>
        <v>삭제</v>
      </c>
      <c r="D137" s="83" t="str">
        <f>"○ Model Name : "&amp;기본정보!C$7</f>
        <v xml:space="preserve">○ Model Name : </v>
      </c>
      <c r="F137" s="55"/>
      <c r="G137" s="57"/>
    </row>
    <row r="138" spans="1:9" ht="15" customHeight="1">
      <c r="A138" s="153" t="str">
        <f>A135</f>
        <v>삭제</v>
      </c>
      <c r="D138" s="83" t="str">
        <f>"○ Serial Number : "&amp;기본정보!C$8</f>
        <v xml:space="preserve">○ Serial Number : </v>
      </c>
      <c r="F138" s="55"/>
      <c r="G138" s="57"/>
    </row>
    <row r="139" spans="1:9" ht="15" customHeight="1">
      <c r="A139" s="153" t="str">
        <f>A135</f>
        <v>삭제</v>
      </c>
      <c r="D139" s="83"/>
      <c r="F139" s="55"/>
      <c r="G139" s="57"/>
    </row>
    <row r="140" spans="1:9" ht="15" customHeight="1">
      <c r="A140" s="153" t="str">
        <f>A135</f>
        <v>삭제</v>
      </c>
      <c r="D140" s="59" t="s">
        <v>126</v>
      </c>
      <c r="F140" s="55"/>
      <c r="G140" s="57"/>
    </row>
    <row r="141" spans="1:9" ht="15" customHeight="1">
      <c r="A141" s="153" t="str">
        <f>A135</f>
        <v>삭제</v>
      </c>
      <c r="D141" s="451" t="s">
        <v>127</v>
      </c>
      <c r="E141" s="164" t="s">
        <v>122</v>
      </c>
      <c r="F141" s="454" t="e">
        <f>Calcu!$K$328</f>
        <v>#N/A</v>
      </c>
      <c r="G141" s="455"/>
      <c r="H141" s="456"/>
    </row>
    <row r="142" spans="1:9" ht="15" customHeight="1">
      <c r="A142" s="153" t="str">
        <f>A135</f>
        <v>삭제</v>
      </c>
      <c r="D142" s="452"/>
      <c r="E142" s="457" t="s">
        <v>128</v>
      </c>
      <c r="F142" s="459" t="s">
        <v>92</v>
      </c>
      <c r="G142" s="461" t="s">
        <v>93</v>
      </c>
      <c r="H142" s="466" t="s">
        <v>753</v>
      </c>
    </row>
    <row r="143" spans="1:9" ht="15" customHeight="1">
      <c r="A143" s="153" t="str">
        <f>A135</f>
        <v>삭제</v>
      </c>
      <c r="D143" s="452"/>
      <c r="E143" s="458"/>
      <c r="F143" s="460"/>
      <c r="G143" s="461"/>
      <c r="H143" s="466"/>
    </row>
    <row r="144" spans="1:9" ht="15" customHeight="1">
      <c r="A144" s="153" t="str">
        <f>A135</f>
        <v>삭제</v>
      </c>
      <c r="B144" s="57"/>
      <c r="C144" s="57"/>
      <c r="D144" s="453"/>
      <c r="E144" s="79">
        <f ca="1">Calcu!C310</f>
        <v>0</v>
      </c>
      <c r="F144" s="78">
        <f ca="1">Calcu!D310</f>
        <v>0</v>
      </c>
      <c r="G144" s="76">
        <f ca="1">Calcu!E310</f>
        <v>0</v>
      </c>
      <c r="H144" s="77">
        <f ca="1">Calcu!F310</f>
        <v>0</v>
      </c>
    </row>
    <row r="145" spans="1:9" ht="15" customHeight="1">
      <c r="A145" s="227" t="str">
        <f>IF(Calcu!N255=TRUE,"","삭제")</f>
        <v>삭제</v>
      </c>
      <c r="B145" s="57"/>
      <c r="C145" s="57"/>
      <c r="D145" s="166">
        <f>Calcu!B311</f>
        <v>1</v>
      </c>
      <c r="E145" s="168" t="str">
        <f>Calcu!C311</f>
        <v/>
      </c>
      <c r="F145" s="169" t="str">
        <f>Calcu!D311</f>
        <v/>
      </c>
      <c r="G145" s="170" t="str">
        <f>Calcu!E311</f>
        <v/>
      </c>
      <c r="H145" s="171" t="str">
        <f>Calcu!F311</f>
        <v/>
      </c>
    </row>
    <row r="146" spans="1:9" ht="15" customHeight="1">
      <c r="A146" s="227" t="str">
        <f>IF(Calcu!N256=TRUE,"","삭제")</f>
        <v>삭제</v>
      </c>
      <c r="B146" s="57"/>
      <c r="C146" s="57"/>
      <c r="D146" s="165">
        <f>Calcu!B312</f>
        <v>2</v>
      </c>
      <c r="E146" s="172" t="str">
        <f>Calcu!C312</f>
        <v/>
      </c>
      <c r="F146" s="173" t="str">
        <f>Calcu!D312</f>
        <v/>
      </c>
      <c r="G146" s="174" t="str">
        <f>Calcu!E312</f>
        <v/>
      </c>
      <c r="H146" s="175" t="str">
        <f>Calcu!F312</f>
        <v/>
      </c>
    </row>
    <row r="147" spans="1:9" ht="15" customHeight="1">
      <c r="A147" s="227" t="str">
        <f>IF(Calcu!N257=TRUE,"","삭제")</f>
        <v>삭제</v>
      </c>
      <c r="B147" s="57"/>
      <c r="C147" s="57"/>
      <c r="D147" s="165">
        <f>Calcu!B313</f>
        <v>3</v>
      </c>
      <c r="E147" s="172" t="str">
        <f>Calcu!C313</f>
        <v/>
      </c>
      <c r="F147" s="173" t="str">
        <f>Calcu!D313</f>
        <v/>
      </c>
      <c r="G147" s="174" t="str">
        <f>Calcu!E313</f>
        <v/>
      </c>
      <c r="H147" s="175" t="str">
        <f>Calcu!F313</f>
        <v/>
      </c>
    </row>
    <row r="148" spans="1:9" ht="15" customHeight="1">
      <c r="A148" s="227" t="str">
        <f>IF(Calcu!N258=TRUE,"","삭제")</f>
        <v>삭제</v>
      </c>
      <c r="B148" s="57"/>
      <c r="C148" s="57"/>
      <c r="D148" s="165">
        <f>Calcu!B314</f>
        <v>4</v>
      </c>
      <c r="E148" s="172" t="str">
        <f>Calcu!C314</f>
        <v/>
      </c>
      <c r="F148" s="173" t="str">
        <f>Calcu!D314</f>
        <v/>
      </c>
      <c r="G148" s="174" t="str">
        <f>Calcu!E314</f>
        <v/>
      </c>
      <c r="H148" s="175" t="str">
        <f>Calcu!F314</f>
        <v/>
      </c>
    </row>
    <row r="149" spans="1:9" ht="15" customHeight="1">
      <c r="A149" s="227" t="str">
        <f>IF(Calcu!N259=TRUE,"","삭제")</f>
        <v>삭제</v>
      </c>
      <c r="B149" s="57"/>
      <c r="C149" s="57"/>
      <c r="D149" s="165">
        <f>Calcu!B315</f>
        <v>5</v>
      </c>
      <c r="E149" s="172" t="str">
        <f>Calcu!C315</f>
        <v/>
      </c>
      <c r="F149" s="173" t="str">
        <f>Calcu!D315</f>
        <v/>
      </c>
      <c r="G149" s="174" t="str">
        <f>Calcu!E315</f>
        <v/>
      </c>
      <c r="H149" s="175" t="str">
        <f>Calcu!F315</f>
        <v/>
      </c>
    </row>
    <row r="150" spans="1:9" ht="15" customHeight="1">
      <c r="A150" s="227" t="str">
        <f>IF(Calcu!N260=TRUE,"","삭제")</f>
        <v>삭제</v>
      </c>
      <c r="B150" s="57"/>
      <c r="C150" s="57"/>
      <c r="D150" s="165">
        <f>Calcu!B316</f>
        <v>6</v>
      </c>
      <c r="E150" s="172" t="str">
        <f>Calcu!C316</f>
        <v/>
      </c>
      <c r="F150" s="173" t="str">
        <f>Calcu!D316</f>
        <v/>
      </c>
      <c r="G150" s="174" t="str">
        <f>Calcu!E316</f>
        <v/>
      </c>
      <c r="H150" s="175" t="str">
        <f>Calcu!F316</f>
        <v/>
      </c>
    </row>
    <row r="151" spans="1:9" ht="15" customHeight="1">
      <c r="A151" s="227" t="str">
        <f>IF(Calcu!N261=TRUE,"","삭제")</f>
        <v>삭제</v>
      </c>
      <c r="B151" s="57"/>
      <c r="C151" s="57"/>
      <c r="D151" s="165">
        <f>Calcu!B317</f>
        <v>7</v>
      </c>
      <c r="E151" s="172" t="str">
        <f>Calcu!C317</f>
        <v/>
      </c>
      <c r="F151" s="173" t="str">
        <f>Calcu!D317</f>
        <v/>
      </c>
      <c r="G151" s="174" t="str">
        <f>Calcu!E317</f>
        <v/>
      </c>
      <c r="H151" s="175" t="str">
        <f>Calcu!F317</f>
        <v/>
      </c>
    </row>
    <row r="152" spans="1:9" ht="15" customHeight="1">
      <c r="A152" s="227" t="str">
        <f>IF(Calcu!N262=TRUE,"","삭제")</f>
        <v>삭제</v>
      </c>
      <c r="B152" s="57"/>
      <c r="C152" s="57"/>
      <c r="D152" s="165">
        <f>Calcu!B318</f>
        <v>8</v>
      </c>
      <c r="E152" s="172" t="str">
        <f>Calcu!C318</f>
        <v/>
      </c>
      <c r="F152" s="173" t="str">
        <f>Calcu!D318</f>
        <v/>
      </c>
      <c r="G152" s="174" t="str">
        <f>Calcu!E318</f>
        <v/>
      </c>
      <c r="H152" s="175" t="str">
        <f>Calcu!F318</f>
        <v/>
      </c>
    </row>
    <row r="153" spans="1:9" ht="15" customHeight="1">
      <c r="A153" s="227" t="str">
        <f>IF(Calcu!N263=TRUE,"","삭제")</f>
        <v>삭제</v>
      </c>
      <c r="B153" s="57"/>
      <c r="C153" s="57"/>
      <c r="D153" s="165">
        <f>Calcu!B319</f>
        <v>9</v>
      </c>
      <c r="E153" s="172" t="str">
        <f>Calcu!C319</f>
        <v/>
      </c>
      <c r="F153" s="173" t="str">
        <f>Calcu!D319</f>
        <v/>
      </c>
      <c r="G153" s="174" t="str">
        <f>Calcu!E319</f>
        <v/>
      </c>
      <c r="H153" s="175" t="str">
        <f>Calcu!F319</f>
        <v/>
      </c>
    </row>
    <row r="154" spans="1:9" ht="15" customHeight="1">
      <c r="A154" s="227" t="str">
        <f>IF(Calcu!N264=TRUE,"","삭제")</f>
        <v>삭제</v>
      </c>
      <c r="D154" s="165">
        <f>Calcu!B320</f>
        <v>10</v>
      </c>
      <c r="E154" s="172" t="str">
        <f>Calcu!C320</f>
        <v/>
      </c>
      <c r="F154" s="173" t="str">
        <f>Calcu!D320</f>
        <v/>
      </c>
      <c r="G154" s="174" t="str">
        <f>Calcu!E320</f>
        <v/>
      </c>
      <c r="H154" s="175" t="str">
        <f>Calcu!F320</f>
        <v/>
      </c>
    </row>
    <row r="155" spans="1:9" ht="15" customHeight="1">
      <c r="A155" s="227" t="str">
        <f>IF(Calcu!N265=TRUE,"","삭제")</f>
        <v>삭제</v>
      </c>
      <c r="D155" s="165">
        <f>Calcu!B321</f>
        <v>11</v>
      </c>
      <c r="E155" s="172" t="str">
        <f>Calcu!C321</f>
        <v/>
      </c>
      <c r="F155" s="173" t="str">
        <f>Calcu!D321</f>
        <v/>
      </c>
      <c r="G155" s="174" t="str">
        <f>Calcu!E321</f>
        <v/>
      </c>
      <c r="H155" s="175" t="str">
        <f>Calcu!F321</f>
        <v/>
      </c>
    </row>
    <row r="156" spans="1:9" ht="15" customHeight="1">
      <c r="A156" s="227" t="str">
        <f>IF(Calcu!N266=TRUE,"","삭제")</f>
        <v>삭제</v>
      </c>
      <c r="D156" s="165">
        <f>Calcu!B322</f>
        <v>12</v>
      </c>
      <c r="E156" s="172" t="str">
        <f>Calcu!C322</f>
        <v/>
      </c>
      <c r="F156" s="173" t="str">
        <f>Calcu!D322</f>
        <v/>
      </c>
      <c r="G156" s="174" t="str">
        <f>Calcu!E322</f>
        <v/>
      </c>
      <c r="H156" s="175" t="str">
        <f>Calcu!F322</f>
        <v/>
      </c>
    </row>
    <row r="157" spans="1:9" ht="15" customHeight="1">
      <c r="A157" s="227" t="str">
        <f>IF(Calcu!N267=TRUE,"","삭제")</f>
        <v>삭제</v>
      </c>
      <c r="D157" s="165">
        <f>Calcu!B323</f>
        <v>13</v>
      </c>
      <c r="E157" s="172" t="str">
        <f>Calcu!C323</f>
        <v/>
      </c>
      <c r="F157" s="173" t="str">
        <f>Calcu!D323</f>
        <v/>
      </c>
      <c r="G157" s="174" t="str">
        <f>Calcu!E323</f>
        <v/>
      </c>
      <c r="H157" s="175" t="str">
        <f>Calcu!F323</f>
        <v/>
      </c>
    </row>
    <row r="158" spans="1:9" ht="15" customHeight="1">
      <c r="A158" s="227" t="str">
        <f>IF(Calcu!N268=TRUE,"","삭제")</f>
        <v>삭제</v>
      </c>
      <c r="D158" s="165">
        <f>Calcu!B324</f>
        <v>14</v>
      </c>
      <c r="E158" s="172" t="str">
        <f>Calcu!C324</f>
        <v/>
      </c>
      <c r="F158" s="173" t="str">
        <f>Calcu!D324</f>
        <v/>
      </c>
      <c r="G158" s="174" t="str">
        <f>Calcu!E324</f>
        <v/>
      </c>
      <c r="H158" s="175" t="str">
        <f>Calcu!F324</f>
        <v/>
      </c>
    </row>
    <row r="159" spans="1:9" ht="15" customHeight="1">
      <c r="A159" s="227" t="str">
        <f>IF(Calcu!N269=TRUE,"","삭제")</f>
        <v>삭제</v>
      </c>
      <c r="D159" s="167">
        <f>Calcu!B325</f>
        <v>15</v>
      </c>
      <c r="E159" s="176" t="str">
        <f>Calcu!C325</f>
        <v/>
      </c>
      <c r="F159" s="177" t="str">
        <f>Calcu!D325</f>
        <v/>
      </c>
      <c r="G159" s="178" t="str">
        <f>Calcu!E325</f>
        <v/>
      </c>
      <c r="H159" s="179" t="str">
        <f>Calcu!F325</f>
        <v/>
      </c>
    </row>
    <row r="160" spans="1:9" ht="15" customHeight="1">
      <c r="A160" s="153" t="str">
        <f>A135</f>
        <v>삭제</v>
      </c>
      <c r="B160" s="152"/>
      <c r="C160" s="152"/>
      <c r="D160" s="181"/>
      <c r="E160" s="182"/>
      <c r="F160" s="181"/>
      <c r="G160" s="181"/>
      <c r="H160" s="181"/>
      <c r="I160" s="152"/>
    </row>
    <row r="161" spans="1:9" ht="15" customHeight="1">
      <c r="A161" s="153" t="str">
        <f>A160</f>
        <v>삭제</v>
      </c>
      <c r="B161" s="152"/>
      <c r="C161" s="152"/>
      <c r="D161" s="53" t="s">
        <v>752</v>
      </c>
      <c r="E161" s="53"/>
      <c r="F161" s="152"/>
      <c r="G161" s="152"/>
      <c r="H161" s="152"/>
      <c r="I161" s="152"/>
    </row>
    <row r="162" spans="1:9" ht="15" customHeight="1">
      <c r="A162" s="153" t="str">
        <f>A161</f>
        <v>삭제</v>
      </c>
      <c r="B162" s="152"/>
      <c r="C162" s="152"/>
      <c r="D162" s="53"/>
      <c r="E162" s="53"/>
      <c r="F162" s="152"/>
      <c r="G162" s="152"/>
      <c r="H162" s="152"/>
      <c r="I162" s="152"/>
    </row>
    <row r="163" spans="1:9" ht="15" customHeight="1">
      <c r="A163" s="153" t="str">
        <f>A162</f>
        <v>삭제</v>
      </c>
      <c r="B163" s="152"/>
      <c r="C163" s="152"/>
      <c r="D163" s="53" t="s">
        <v>805</v>
      </c>
      <c r="E163" s="53"/>
      <c r="F163" s="152"/>
      <c r="G163" s="152"/>
      <c r="H163" s="152"/>
      <c r="I163" s="152"/>
    </row>
    <row r="164" spans="1:9" ht="15" customHeight="1">
      <c r="A164" s="153" t="str">
        <f>A163</f>
        <v>삭제</v>
      </c>
      <c r="B164" s="152"/>
      <c r="C164" s="152"/>
      <c r="D164" s="396" t="e">
        <f ca="1">CONCATENATE("○ Range : (",Calcu!E249," ~ ",Calcu!G249,") ",Calcu!K249)</f>
        <v>#N/A</v>
      </c>
      <c r="E164" s="53"/>
      <c r="F164" s="152"/>
      <c r="G164" s="152"/>
      <c r="H164" s="152"/>
      <c r="I164" s="152"/>
    </row>
    <row r="165" spans="1:9" ht="15" customHeight="1">
      <c r="A165" s="153" t="str">
        <f>A164</f>
        <v>삭제</v>
      </c>
      <c r="B165" s="152"/>
      <c r="C165" s="152"/>
      <c r="D165" s="396" t="str">
        <f ca="1">CONCATENATE("○ Resolution : ",Calcu!I249," ",Calcu!K249)</f>
        <v>○ Resolution : For1at 0</v>
      </c>
      <c r="E165" s="53"/>
      <c r="F165" s="152"/>
      <c r="G165" s="152"/>
      <c r="H165" s="152"/>
      <c r="I165" s="152"/>
    </row>
    <row r="166" spans="1:9" ht="15" customHeight="1">
      <c r="A166" s="227" t="str">
        <f>IF(A135="삭제","삭제",IF(Calcu!L249=1,"삭제",""))</f>
        <v>삭제</v>
      </c>
      <c r="B166" s="152"/>
      <c r="C166" s="152"/>
      <c r="D166" s="180" t="e">
        <f ca="1">"○ If the unit is converted to "&amp;Calcu!F254&amp;" = (Indication ÷ "&amp;Calcu!L249&amp;" )"</f>
        <v>#N/A</v>
      </c>
      <c r="E166" s="53"/>
      <c r="F166" s="152"/>
      <c r="G166" s="152"/>
      <c r="H166" s="152"/>
      <c r="I166" s="152"/>
    </row>
    <row r="167" spans="1:9" ht="15" customHeight="1">
      <c r="A167" s="153" t="str">
        <f>A166</f>
        <v>삭제</v>
      </c>
      <c r="B167" s="152"/>
      <c r="C167" s="152"/>
      <c r="D167" s="56"/>
      <c r="E167" s="53"/>
      <c r="F167" s="152"/>
      <c r="G167" s="152"/>
      <c r="H167" s="152"/>
      <c r="I167" s="152"/>
    </row>
    <row r="168" spans="1:9" ht="15" customHeight="1">
      <c r="A168" s="227"/>
      <c r="D168" s="139"/>
      <c r="E168" s="140"/>
      <c r="F168" s="139"/>
      <c r="G168" s="139"/>
      <c r="H168" s="139"/>
      <c r="I168" s="141"/>
    </row>
    <row r="169" spans="1:9" ht="15" customHeight="1">
      <c r="A169" s="153"/>
    </row>
    <row r="170" spans="1:9" ht="15" customHeight="1">
      <c r="A170" s="153"/>
    </row>
    <row r="171" spans="1:9" ht="15" customHeight="1">
      <c r="A171" s="153"/>
    </row>
    <row r="172" spans="1:9" ht="15" customHeight="1">
      <c r="A172" s="153"/>
    </row>
    <row r="173" spans="1:9" ht="15" customHeight="1">
      <c r="A173" s="153"/>
    </row>
  </sheetData>
  <mergeCells count="28">
    <mergeCell ref="F82:G82"/>
    <mergeCell ref="F125:G125"/>
    <mergeCell ref="D141:D144"/>
    <mergeCell ref="F141:H141"/>
    <mergeCell ref="E142:E143"/>
    <mergeCell ref="F142:F143"/>
    <mergeCell ref="G142:G143"/>
    <mergeCell ref="H142:H143"/>
    <mergeCell ref="D98:D101"/>
    <mergeCell ref="F98:H98"/>
    <mergeCell ref="E99:E100"/>
    <mergeCell ref="F99:F100"/>
    <mergeCell ref="G99:G100"/>
    <mergeCell ref="H99:H100"/>
    <mergeCell ref="D55:D58"/>
    <mergeCell ref="F55:H55"/>
    <mergeCell ref="E56:E57"/>
    <mergeCell ref="F56:F57"/>
    <mergeCell ref="G56:G57"/>
    <mergeCell ref="H56:H57"/>
    <mergeCell ref="F39:G39"/>
    <mergeCell ref="A1:K2"/>
    <mergeCell ref="D12:D15"/>
    <mergeCell ref="F12:H12"/>
    <mergeCell ref="E13:E14"/>
    <mergeCell ref="F13:F14"/>
    <mergeCell ref="G13:G14"/>
    <mergeCell ref="H13:H14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57" customWidth="1"/>
    <col min="2" max="5" width="1.77734375" style="57" hidden="1" customWidth="1"/>
    <col min="6" max="6" width="9.21875" style="57" customWidth="1"/>
    <col min="7" max="7" width="4.44140625" style="57" bestFit="1" customWidth="1"/>
    <col min="8" max="8" width="8.77734375" style="57"/>
    <col min="9" max="9" width="1.77734375" style="57" customWidth="1"/>
    <col min="10" max="10" width="7.5546875" style="57" bestFit="1" customWidth="1"/>
    <col min="11" max="11" width="9.109375" style="57" bestFit="1" customWidth="1"/>
    <col min="12" max="12" width="5.21875" style="57" bestFit="1" customWidth="1"/>
    <col min="13" max="13" width="7.5546875" style="57" bestFit="1" customWidth="1"/>
    <col min="14" max="14" width="9.109375" style="57" bestFit="1" customWidth="1"/>
    <col min="15" max="15" width="5.21875" style="57" bestFit="1" customWidth="1"/>
    <col min="16" max="16" width="1.77734375" style="57" customWidth="1"/>
    <col min="17" max="17" width="10.33203125" style="57" customWidth="1"/>
    <col min="18" max="16384" width="8.77734375" style="57"/>
  </cols>
  <sheetData>
    <row r="1" spans="1:17" s="290" customFormat="1" ht="33" customHeight="1">
      <c r="A1" s="472" t="s">
        <v>649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</row>
    <row r="2" spans="1:17" s="290" customFormat="1" ht="33" customHeight="1">
      <c r="A2" s="472"/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</row>
    <row r="3" spans="1:17" s="290" customFormat="1" ht="12.75" customHeight="1">
      <c r="A3" s="291" t="s">
        <v>650</v>
      </c>
      <c r="B3" s="291"/>
      <c r="C3" s="291"/>
      <c r="D3" s="291"/>
      <c r="E3" s="291"/>
      <c r="F3" s="34"/>
      <c r="G3" s="34"/>
      <c r="H3" s="34"/>
      <c r="I3" s="34"/>
      <c r="J3" s="34"/>
      <c r="K3" s="34"/>
      <c r="L3" s="34"/>
      <c r="M3" s="34"/>
    </row>
    <row r="4" spans="1:17" s="294" customFormat="1" ht="13.5" customHeight="1">
      <c r="A4" s="33" t="str">
        <f>" 교   정   번   호(Calibration No) : "&amp;기본정보!H3</f>
        <v xml:space="preserve"> 교   정   번   호(Calibration No) : </v>
      </c>
      <c r="B4" s="33"/>
      <c r="C4" s="33"/>
      <c r="D4" s="33"/>
      <c r="E4" s="33"/>
      <c r="F4" s="35"/>
      <c r="G4" s="35"/>
      <c r="H4" s="35"/>
      <c r="I4" s="35"/>
      <c r="J4" s="35"/>
      <c r="K4" s="292"/>
      <c r="L4" s="20"/>
      <c r="M4" s="293"/>
      <c r="N4" s="293"/>
      <c r="O4" s="293"/>
      <c r="P4" s="293"/>
      <c r="Q4" s="293"/>
    </row>
    <row r="5" spans="1:17" s="53" customFormat="1" ht="15" customHeight="1"/>
    <row r="6" spans="1:17" ht="15" customHeight="1">
      <c r="F6" s="83" t="str">
        <f>"○ 품명 : "&amp;기본정보!C$5</f>
        <v xml:space="preserve">○ 품명 : </v>
      </c>
      <c r="G6" s="295"/>
    </row>
    <row r="7" spans="1:17" ht="15" customHeight="1">
      <c r="F7" s="83" t="str">
        <f>"○ 제작회사 : "&amp;기본정보!C$6</f>
        <v xml:space="preserve">○ 제작회사 : </v>
      </c>
      <c r="G7" s="295"/>
    </row>
    <row r="8" spans="1:17" ht="15" customHeight="1">
      <c r="F8" s="83" t="str">
        <f>"○ 형식 : "&amp;기본정보!C$7</f>
        <v xml:space="preserve">○ 형식 : </v>
      </c>
      <c r="G8" s="295"/>
    </row>
    <row r="9" spans="1:17" ht="15" customHeight="1">
      <c r="F9" s="83" t="str">
        <f>"○ 기기번호 : "&amp;기본정보!C$8</f>
        <v xml:space="preserve">○ 기기번호 : </v>
      </c>
      <c r="G9" s="295"/>
    </row>
    <row r="11" spans="1:17" ht="15" customHeight="1">
      <c r="F11" s="59" t="s">
        <v>651</v>
      </c>
      <c r="G11" s="59"/>
    </row>
    <row r="12" spans="1:17" ht="15" customHeight="1">
      <c r="A12" s="296"/>
      <c r="B12" s="296"/>
      <c r="C12" s="296"/>
      <c r="D12" s="296"/>
      <c r="E12" s="296"/>
    </row>
    <row r="13" spans="1:17" s="297" customFormat="1" ht="15" customHeight="1">
      <c r="B13" s="473"/>
      <c r="C13" s="475"/>
      <c r="D13" s="475"/>
      <c r="E13" s="477"/>
      <c r="F13" s="479" t="s">
        <v>652</v>
      </c>
      <c r="G13" s="481" t="s">
        <v>653</v>
      </c>
      <c r="H13" s="483" t="s">
        <v>400</v>
      </c>
      <c r="I13" s="485"/>
      <c r="J13" s="486" t="s">
        <v>654</v>
      </c>
      <c r="K13" s="486"/>
      <c r="L13" s="486"/>
      <c r="M13" s="467" t="s">
        <v>655</v>
      </c>
      <c r="N13" s="467"/>
      <c r="O13" s="467"/>
      <c r="P13" s="468"/>
      <c r="Q13" s="470" t="s">
        <v>656</v>
      </c>
    </row>
    <row r="14" spans="1:17" s="298" customFormat="1" ht="22.5">
      <c r="B14" s="474"/>
      <c r="C14" s="476"/>
      <c r="D14" s="476"/>
      <c r="E14" s="478"/>
      <c r="F14" s="480"/>
      <c r="G14" s="482"/>
      <c r="H14" s="484"/>
      <c r="I14" s="476"/>
      <c r="J14" s="303" t="s">
        <v>658</v>
      </c>
      <c r="K14" s="321" t="s">
        <v>659</v>
      </c>
      <c r="L14" s="321" t="s">
        <v>660</v>
      </c>
      <c r="M14" s="303" t="s">
        <v>657</v>
      </c>
      <c r="N14" s="321" t="s">
        <v>659</v>
      </c>
      <c r="O14" s="321" t="s">
        <v>661</v>
      </c>
      <c r="P14" s="469"/>
      <c r="Q14" s="471"/>
    </row>
    <row r="15" spans="1:17" ht="15" customHeight="1">
      <c r="A15" s="296" t="str">
        <f>IF(Calcu!N9=TRUE,"","삭제")</f>
        <v>삭제</v>
      </c>
      <c r="B15" s="299"/>
      <c r="C15" s="299"/>
      <c r="D15" s="299"/>
      <c r="F15" s="151" t="str">
        <f>IF(Calcu_ADJ!N9=FALSE,Calcu!C65,Calcu_ADJ!C65)</f>
        <v/>
      </c>
      <c r="G15" s="151">
        <f ca="1">Calcu!C$64</f>
        <v>0</v>
      </c>
      <c r="H15" s="151" t="str">
        <f>IF(Calcu_ADJ!N9=FALSE,Calcu!J65,Calcu_ADJ!J65)</f>
        <v/>
      </c>
      <c r="J15" s="57" t="str">
        <f>Calcu!D65</f>
        <v/>
      </c>
      <c r="K15" s="57" t="str">
        <f>Calcu!E65</f>
        <v/>
      </c>
      <c r="L15" s="57" t="str">
        <f>LEFT(Calcu!K65)</f>
        <v/>
      </c>
      <c r="M15" s="57" t="str">
        <f>Calcu_ADJ!D65</f>
        <v>-</v>
      </c>
      <c r="N15" s="57" t="str">
        <f>Calcu_ADJ!E65</f>
        <v>-</v>
      </c>
      <c r="O15" s="57" t="str">
        <f>LEFT(Calcu_ADJ!K65)</f>
        <v>-</v>
      </c>
      <c r="Q15" s="57" t="str">
        <f>IF(Calcu_ADJ!N9=FALSE,Calcu!F65,Calcu_ADJ!F65)</f>
        <v/>
      </c>
    </row>
    <row r="16" spans="1:17" ht="15" customHeight="1">
      <c r="A16" s="296" t="str">
        <f>IF(Calcu!N10=TRUE,"","삭제")</f>
        <v>삭제</v>
      </c>
      <c r="B16" s="299"/>
      <c r="C16" s="299"/>
      <c r="D16" s="299"/>
      <c r="F16" s="151" t="str">
        <f>IF(Calcu_ADJ!N10=FALSE,Calcu!C66,Calcu_ADJ!C66)</f>
        <v/>
      </c>
      <c r="G16" s="151">
        <f ca="1">Calcu!C$64</f>
        <v>0</v>
      </c>
      <c r="H16" s="151" t="str">
        <f>IF(Calcu_ADJ!N10=FALSE,Calcu!J66,Calcu_ADJ!J66)</f>
        <v/>
      </c>
      <c r="J16" s="57" t="str">
        <f>Calcu!D66</f>
        <v/>
      </c>
      <c r="K16" s="57" t="str">
        <f>Calcu!E66</f>
        <v/>
      </c>
      <c r="L16" s="57" t="str">
        <f>LEFT(Calcu!K66)</f>
        <v/>
      </c>
      <c r="M16" s="57" t="str">
        <f>Calcu_ADJ!D66</f>
        <v>-</v>
      </c>
      <c r="N16" s="57" t="str">
        <f>Calcu_ADJ!E66</f>
        <v>-</v>
      </c>
      <c r="O16" s="57" t="str">
        <f>LEFT(Calcu_ADJ!K66)</f>
        <v>-</v>
      </c>
      <c r="Q16" s="57" t="str">
        <f>IF(Calcu_ADJ!N10=FALSE,Calcu!F66,Calcu_ADJ!F66)</f>
        <v/>
      </c>
    </row>
    <row r="17" spans="1:17" ht="15" customHeight="1">
      <c r="A17" s="296" t="str">
        <f>IF(Calcu!N11=TRUE,"","삭제")</f>
        <v>삭제</v>
      </c>
      <c r="B17" s="299"/>
      <c r="C17" s="299"/>
      <c r="D17" s="299"/>
      <c r="F17" s="151" t="str">
        <f>IF(Calcu_ADJ!N11=FALSE,Calcu!C67,Calcu_ADJ!C67)</f>
        <v/>
      </c>
      <c r="G17" s="151">
        <f ca="1">Calcu!C$64</f>
        <v>0</v>
      </c>
      <c r="H17" s="151" t="str">
        <f>IF(Calcu_ADJ!N11=FALSE,Calcu!J67,Calcu_ADJ!J67)</f>
        <v/>
      </c>
      <c r="J17" s="57" t="str">
        <f>Calcu!D67</f>
        <v/>
      </c>
      <c r="K17" s="57" t="str">
        <f>Calcu!E67</f>
        <v/>
      </c>
      <c r="L17" s="57" t="str">
        <f>LEFT(Calcu!K67)</f>
        <v/>
      </c>
      <c r="M17" s="57" t="str">
        <f>Calcu_ADJ!D67</f>
        <v>-</v>
      </c>
      <c r="N17" s="57" t="str">
        <f>Calcu_ADJ!E67</f>
        <v>-</v>
      </c>
      <c r="O17" s="57" t="str">
        <f>LEFT(Calcu_ADJ!K67)</f>
        <v>-</v>
      </c>
      <c r="Q17" s="57" t="str">
        <f>IF(Calcu_ADJ!N11=FALSE,Calcu!F67,Calcu_ADJ!F67)</f>
        <v/>
      </c>
    </row>
    <row r="18" spans="1:17" ht="15" customHeight="1">
      <c r="A18" s="296" t="str">
        <f>IF(Calcu!N12=TRUE,"","삭제")</f>
        <v>삭제</v>
      </c>
      <c r="B18" s="299"/>
      <c r="C18" s="299"/>
      <c r="D18" s="299"/>
      <c r="F18" s="151" t="str">
        <f>IF(Calcu_ADJ!N12=FALSE,Calcu!C68,Calcu_ADJ!C68)</f>
        <v/>
      </c>
      <c r="G18" s="151">
        <f ca="1">Calcu!C$64</f>
        <v>0</v>
      </c>
      <c r="H18" s="151" t="str">
        <f>IF(Calcu_ADJ!N12=FALSE,Calcu!J68,Calcu_ADJ!J68)</f>
        <v/>
      </c>
      <c r="J18" s="57" t="str">
        <f>Calcu!D68</f>
        <v/>
      </c>
      <c r="K18" s="57" t="str">
        <f>Calcu!E68</f>
        <v/>
      </c>
      <c r="L18" s="57" t="str">
        <f>LEFT(Calcu!K68)</f>
        <v/>
      </c>
      <c r="M18" s="57" t="str">
        <f>Calcu_ADJ!D68</f>
        <v>-</v>
      </c>
      <c r="N18" s="57" t="str">
        <f>Calcu_ADJ!E68</f>
        <v>-</v>
      </c>
      <c r="O18" s="57" t="str">
        <f>LEFT(Calcu_ADJ!K68)</f>
        <v>-</v>
      </c>
      <c r="Q18" s="57" t="str">
        <f>IF(Calcu_ADJ!N12=FALSE,Calcu!F68,Calcu_ADJ!F68)</f>
        <v/>
      </c>
    </row>
    <row r="19" spans="1:17" ht="15" customHeight="1">
      <c r="A19" s="296" t="str">
        <f>IF(Calcu!N13=TRUE,"","삭제")</f>
        <v>삭제</v>
      </c>
      <c r="B19" s="299"/>
      <c r="C19" s="299"/>
      <c r="D19" s="299"/>
      <c r="F19" s="151" t="str">
        <f>IF(Calcu_ADJ!N13=FALSE,Calcu!C69,Calcu_ADJ!C69)</f>
        <v/>
      </c>
      <c r="G19" s="151">
        <f ca="1">Calcu!C$64</f>
        <v>0</v>
      </c>
      <c r="H19" s="151" t="str">
        <f>IF(Calcu_ADJ!N13=FALSE,Calcu!J69,Calcu_ADJ!J69)</f>
        <v/>
      </c>
      <c r="J19" s="57" t="str">
        <f>Calcu!D69</f>
        <v/>
      </c>
      <c r="K19" s="57" t="str">
        <f>Calcu!E69</f>
        <v/>
      </c>
      <c r="L19" s="57" t="str">
        <f>LEFT(Calcu!K69)</f>
        <v/>
      </c>
      <c r="M19" s="57" t="str">
        <f>Calcu_ADJ!D69</f>
        <v>-</v>
      </c>
      <c r="N19" s="57" t="str">
        <f>Calcu_ADJ!E69</f>
        <v>-</v>
      </c>
      <c r="O19" s="57" t="str">
        <f>LEFT(Calcu_ADJ!K69)</f>
        <v>-</v>
      </c>
      <c r="Q19" s="57" t="str">
        <f>IF(Calcu_ADJ!N13=FALSE,Calcu!F69,Calcu_ADJ!F69)</f>
        <v/>
      </c>
    </row>
    <row r="20" spans="1:17" ht="15" customHeight="1">
      <c r="A20" s="296" t="str">
        <f>IF(Calcu!N14=TRUE,"","삭제")</f>
        <v>삭제</v>
      </c>
      <c r="B20" s="299"/>
      <c r="C20" s="299"/>
      <c r="D20" s="299"/>
      <c r="F20" s="151" t="str">
        <f>IF(Calcu_ADJ!N14=FALSE,Calcu!C70,Calcu_ADJ!C70)</f>
        <v/>
      </c>
      <c r="G20" s="151">
        <f ca="1">Calcu!C$64</f>
        <v>0</v>
      </c>
      <c r="H20" s="151" t="str">
        <f>IF(Calcu_ADJ!N14=FALSE,Calcu!J70,Calcu_ADJ!J70)</f>
        <v/>
      </c>
      <c r="J20" s="57" t="str">
        <f>Calcu!D70</f>
        <v/>
      </c>
      <c r="K20" s="57" t="str">
        <f>Calcu!E70</f>
        <v/>
      </c>
      <c r="L20" s="57" t="str">
        <f>LEFT(Calcu!K70)</f>
        <v/>
      </c>
      <c r="M20" s="57" t="str">
        <f>Calcu_ADJ!D70</f>
        <v>-</v>
      </c>
      <c r="N20" s="57" t="str">
        <f>Calcu_ADJ!E70</f>
        <v>-</v>
      </c>
      <c r="O20" s="57" t="str">
        <f>LEFT(Calcu_ADJ!K70)</f>
        <v>-</v>
      </c>
      <c r="Q20" s="57" t="str">
        <f>IF(Calcu_ADJ!N14=FALSE,Calcu!F70,Calcu_ADJ!F70)</f>
        <v/>
      </c>
    </row>
    <row r="21" spans="1:17" ht="15" customHeight="1">
      <c r="A21" s="296" t="str">
        <f>IF(Calcu!N15=TRUE,"","삭제")</f>
        <v>삭제</v>
      </c>
      <c r="B21" s="299"/>
      <c r="C21" s="299"/>
      <c r="D21" s="299"/>
      <c r="F21" s="151" t="str">
        <f>IF(Calcu_ADJ!N15=FALSE,Calcu!C71,Calcu_ADJ!C71)</f>
        <v/>
      </c>
      <c r="G21" s="151">
        <f ca="1">Calcu!C$64</f>
        <v>0</v>
      </c>
      <c r="H21" s="151" t="str">
        <f>IF(Calcu_ADJ!N15=FALSE,Calcu!J71,Calcu_ADJ!J71)</f>
        <v/>
      </c>
      <c r="J21" s="57" t="str">
        <f>Calcu!D71</f>
        <v/>
      </c>
      <c r="K21" s="57" t="str">
        <f>Calcu!E71</f>
        <v/>
      </c>
      <c r="L21" s="57" t="str">
        <f>LEFT(Calcu!K71)</f>
        <v/>
      </c>
      <c r="M21" s="57" t="str">
        <f>Calcu_ADJ!D71</f>
        <v>-</v>
      </c>
      <c r="N21" s="57" t="str">
        <f>Calcu_ADJ!E71</f>
        <v>-</v>
      </c>
      <c r="O21" s="57" t="str">
        <f>LEFT(Calcu_ADJ!K71)</f>
        <v>-</v>
      </c>
      <c r="Q21" s="57" t="str">
        <f>IF(Calcu_ADJ!N15=FALSE,Calcu!F71,Calcu_ADJ!F71)</f>
        <v/>
      </c>
    </row>
    <row r="22" spans="1:17" ht="15" customHeight="1">
      <c r="A22" s="296" t="str">
        <f>IF(Calcu!N16=TRUE,"","삭제")</f>
        <v>삭제</v>
      </c>
      <c r="B22" s="299"/>
      <c r="C22" s="299"/>
      <c r="D22" s="299"/>
      <c r="F22" s="151" t="str">
        <f>IF(Calcu_ADJ!N16=FALSE,Calcu!C72,Calcu_ADJ!C72)</f>
        <v/>
      </c>
      <c r="G22" s="151">
        <f ca="1">Calcu!C$64</f>
        <v>0</v>
      </c>
      <c r="H22" s="151" t="str">
        <f>IF(Calcu_ADJ!N16=FALSE,Calcu!J72,Calcu_ADJ!J72)</f>
        <v/>
      </c>
      <c r="J22" s="57" t="str">
        <f>Calcu!D72</f>
        <v/>
      </c>
      <c r="K22" s="57" t="str">
        <f>Calcu!E72</f>
        <v/>
      </c>
      <c r="L22" s="57" t="str">
        <f>LEFT(Calcu!K72)</f>
        <v/>
      </c>
      <c r="M22" s="57" t="str">
        <f>Calcu_ADJ!D72</f>
        <v>-</v>
      </c>
      <c r="N22" s="57" t="str">
        <f>Calcu_ADJ!E72</f>
        <v>-</v>
      </c>
      <c r="O22" s="57" t="str">
        <f>LEFT(Calcu_ADJ!K72)</f>
        <v>-</v>
      </c>
      <c r="Q22" s="57" t="str">
        <f>IF(Calcu_ADJ!N16=FALSE,Calcu!F72,Calcu_ADJ!F72)</f>
        <v/>
      </c>
    </row>
    <row r="23" spans="1:17" ht="15" customHeight="1">
      <c r="A23" s="296" t="str">
        <f>IF(Calcu!N17=TRUE,"","삭제")</f>
        <v>삭제</v>
      </c>
      <c r="B23" s="299"/>
      <c r="C23" s="299"/>
      <c r="D23" s="299"/>
      <c r="F23" s="151" t="str">
        <f>IF(Calcu_ADJ!N17=FALSE,Calcu!C73,Calcu_ADJ!C73)</f>
        <v/>
      </c>
      <c r="G23" s="151">
        <f ca="1">Calcu!C$64</f>
        <v>0</v>
      </c>
      <c r="H23" s="151" t="str">
        <f>IF(Calcu_ADJ!N17=FALSE,Calcu!J73,Calcu_ADJ!J73)</f>
        <v/>
      </c>
      <c r="J23" s="57" t="str">
        <f>Calcu!D73</f>
        <v/>
      </c>
      <c r="K23" s="57" t="str">
        <f>Calcu!E73</f>
        <v/>
      </c>
      <c r="L23" s="57" t="str">
        <f>LEFT(Calcu!K73)</f>
        <v/>
      </c>
      <c r="M23" s="57" t="str">
        <f>Calcu_ADJ!D73</f>
        <v>-</v>
      </c>
      <c r="N23" s="57" t="str">
        <f>Calcu_ADJ!E73</f>
        <v>-</v>
      </c>
      <c r="O23" s="57" t="str">
        <f>LEFT(Calcu_ADJ!K73)</f>
        <v>-</v>
      </c>
      <c r="Q23" s="57" t="str">
        <f>IF(Calcu_ADJ!N17=FALSE,Calcu!F73,Calcu_ADJ!F73)</f>
        <v/>
      </c>
    </row>
    <row r="24" spans="1:17" ht="15" customHeight="1">
      <c r="A24" s="296" t="str">
        <f>IF(Calcu!N18=TRUE,"","삭제")</f>
        <v>삭제</v>
      </c>
      <c r="B24" s="299"/>
      <c r="C24" s="299"/>
      <c r="D24" s="299"/>
      <c r="F24" s="151" t="str">
        <f>IF(Calcu_ADJ!N18=FALSE,Calcu!C74,Calcu_ADJ!C74)</f>
        <v/>
      </c>
      <c r="G24" s="151">
        <f ca="1">Calcu!C$64</f>
        <v>0</v>
      </c>
      <c r="H24" s="151" t="str">
        <f>IF(Calcu_ADJ!N18=FALSE,Calcu!J74,Calcu_ADJ!J74)</f>
        <v/>
      </c>
      <c r="J24" s="57" t="str">
        <f>Calcu!D74</f>
        <v/>
      </c>
      <c r="K24" s="57" t="str">
        <f>Calcu!E74</f>
        <v/>
      </c>
      <c r="L24" s="57" t="str">
        <f>LEFT(Calcu!K74)</f>
        <v/>
      </c>
      <c r="M24" s="57" t="str">
        <f>Calcu_ADJ!D74</f>
        <v>-</v>
      </c>
      <c r="N24" s="57" t="str">
        <f>Calcu_ADJ!E74</f>
        <v>-</v>
      </c>
      <c r="O24" s="57" t="str">
        <f>LEFT(Calcu_ADJ!K74)</f>
        <v>-</v>
      </c>
      <c r="Q24" s="57" t="str">
        <f>IF(Calcu_ADJ!N18=FALSE,Calcu!F74,Calcu_ADJ!F74)</f>
        <v/>
      </c>
    </row>
    <row r="25" spans="1:17" ht="15" customHeight="1">
      <c r="A25" s="296" t="str">
        <f>IF(Calcu!N19=TRUE,"","삭제")</f>
        <v>삭제</v>
      </c>
      <c r="B25" s="299"/>
      <c r="C25" s="299"/>
      <c r="D25" s="299"/>
      <c r="F25" s="151" t="str">
        <f>IF(Calcu_ADJ!N19=FALSE,Calcu!C75,Calcu_ADJ!C75)</f>
        <v/>
      </c>
      <c r="G25" s="151">
        <f ca="1">Calcu!C$64</f>
        <v>0</v>
      </c>
      <c r="H25" s="151" t="str">
        <f>IF(Calcu_ADJ!N19=FALSE,Calcu!J75,Calcu_ADJ!J75)</f>
        <v/>
      </c>
      <c r="J25" s="57" t="str">
        <f>Calcu!D75</f>
        <v/>
      </c>
      <c r="K25" s="57" t="str">
        <f>Calcu!E75</f>
        <v/>
      </c>
      <c r="L25" s="57" t="str">
        <f>LEFT(Calcu!K75)</f>
        <v/>
      </c>
      <c r="M25" s="57" t="str">
        <f>Calcu_ADJ!D75</f>
        <v>-</v>
      </c>
      <c r="N25" s="57" t="str">
        <f>Calcu_ADJ!E75</f>
        <v>-</v>
      </c>
      <c r="O25" s="57" t="str">
        <f>LEFT(Calcu_ADJ!K75)</f>
        <v>-</v>
      </c>
      <c r="Q25" s="57" t="str">
        <f>IF(Calcu_ADJ!N19=FALSE,Calcu!F75,Calcu_ADJ!F75)</f>
        <v/>
      </c>
    </row>
    <row r="26" spans="1:17" ht="15" customHeight="1">
      <c r="A26" s="296" t="str">
        <f>IF(Calcu!N20=TRUE,"","삭제")</f>
        <v>삭제</v>
      </c>
      <c r="B26" s="299"/>
      <c r="C26" s="299"/>
      <c r="D26" s="299"/>
      <c r="F26" s="151" t="str">
        <f>IF(Calcu_ADJ!N20=FALSE,Calcu!C76,Calcu_ADJ!C76)</f>
        <v/>
      </c>
      <c r="G26" s="151">
        <f ca="1">Calcu!C$64</f>
        <v>0</v>
      </c>
      <c r="H26" s="151" t="str">
        <f>IF(Calcu_ADJ!N20=FALSE,Calcu!J76,Calcu_ADJ!J76)</f>
        <v/>
      </c>
      <c r="J26" s="57" t="str">
        <f>Calcu!D76</f>
        <v/>
      </c>
      <c r="K26" s="57" t="str">
        <f>Calcu!E76</f>
        <v/>
      </c>
      <c r="L26" s="57" t="str">
        <f>LEFT(Calcu!K76)</f>
        <v/>
      </c>
      <c r="M26" s="57" t="str">
        <f>Calcu_ADJ!D76</f>
        <v>-</v>
      </c>
      <c r="N26" s="57" t="str">
        <f>Calcu_ADJ!E76</f>
        <v>-</v>
      </c>
      <c r="O26" s="57" t="str">
        <f>LEFT(Calcu_ADJ!K76)</f>
        <v>-</v>
      </c>
      <c r="Q26" s="57" t="str">
        <f>IF(Calcu_ADJ!N20=FALSE,Calcu!F76,Calcu_ADJ!F76)</f>
        <v/>
      </c>
    </row>
    <row r="27" spans="1:17" ht="15" customHeight="1">
      <c r="A27" s="296" t="str">
        <f>IF(Calcu!N21=TRUE,"","삭제")</f>
        <v>삭제</v>
      </c>
      <c r="B27" s="299"/>
      <c r="C27" s="299"/>
      <c r="D27" s="299"/>
      <c r="F27" s="151" t="str">
        <f>IF(Calcu_ADJ!N21=FALSE,Calcu!C77,Calcu_ADJ!C77)</f>
        <v/>
      </c>
      <c r="G27" s="151">
        <f ca="1">Calcu!C$64</f>
        <v>0</v>
      </c>
      <c r="H27" s="151" t="str">
        <f>IF(Calcu_ADJ!N21=FALSE,Calcu!J77,Calcu_ADJ!J77)</f>
        <v/>
      </c>
      <c r="J27" s="57" t="str">
        <f>Calcu!D77</f>
        <v/>
      </c>
      <c r="K27" s="57" t="str">
        <f>Calcu!E77</f>
        <v/>
      </c>
      <c r="L27" s="57" t="str">
        <f>LEFT(Calcu!K77)</f>
        <v/>
      </c>
      <c r="M27" s="57" t="str">
        <f>Calcu_ADJ!D77</f>
        <v>-</v>
      </c>
      <c r="N27" s="57" t="str">
        <f>Calcu_ADJ!E77</f>
        <v>-</v>
      </c>
      <c r="O27" s="57" t="str">
        <f>LEFT(Calcu_ADJ!K77)</f>
        <v>-</v>
      </c>
      <c r="Q27" s="57" t="str">
        <f>IF(Calcu_ADJ!N21=FALSE,Calcu!F77,Calcu_ADJ!F77)</f>
        <v/>
      </c>
    </row>
    <row r="28" spans="1:17" ht="15" customHeight="1">
      <c r="A28" s="296" t="str">
        <f>IF(Calcu!N22=TRUE,"","삭제")</f>
        <v>삭제</v>
      </c>
      <c r="B28" s="299"/>
      <c r="C28" s="299"/>
      <c r="D28" s="299"/>
      <c r="F28" s="151" t="str">
        <f>IF(Calcu_ADJ!N22=FALSE,Calcu!C78,Calcu_ADJ!C78)</f>
        <v/>
      </c>
      <c r="G28" s="151">
        <f ca="1">Calcu!C$64</f>
        <v>0</v>
      </c>
      <c r="H28" s="151" t="str">
        <f>IF(Calcu_ADJ!N22=FALSE,Calcu!J78,Calcu_ADJ!J78)</f>
        <v/>
      </c>
      <c r="J28" s="57" t="str">
        <f>Calcu!D78</f>
        <v/>
      </c>
      <c r="K28" s="57" t="str">
        <f>Calcu!E78</f>
        <v/>
      </c>
      <c r="L28" s="57" t="str">
        <f>LEFT(Calcu!K78)</f>
        <v/>
      </c>
      <c r="M28" s="57" t="str">
        <f>Calcu_ADJ!D78</f>
        <v>-</v>
      </c>
      <c r="N28" s="57" t="str">
        <f>Calcu_ADJ!E78</f>
        <v>-</v>
      </c>
      <c r="O28" s="57" t="str">
        <f>LEFT(Calcu_ADJ!K78)</f>
        <v>-</v>
      </c>
      <c r="Q28" s="57" t="str">
        <f>IF(Calcu_ADJ!N22=FALSE,Calcu!F78,Calcu_ADJ!F78)</f>
        <v/>
      </c>
    </row>
    <row r="29" spans="1:17" ht="15" customHeight="1">
      <c r="A29" s="296" t="str">
        <f>IF(Calcu!N23=TRUE,"","삭제")</f>
        <v>삭제</v>
      </c>
      <c r="B29" s="299"/>
      <c r="C29" s="299"/>
      <c r="D29" s="299"/>
      <c r="F29" s="151" t="str">
        <f>IF(Calcu_ADJ!N23=FALSE,Calcu!C79,Calcu_ADJ!C79)</f>
        <v/>
      </c>
      <c r="G29" s="151">
        <f ca="1">Calcu!C$64</f>
        <v>0</v>
      </c>
      <c r="H29" s="151" t="str">
        <f>IF(Calcu_ADJ!N23=FALSE,Calcu!J79,Calcu_ADJ!J79)</f>
        <v/>
      </c>
      <c r="J29" s="57" t="str">
        <f>Calcu!D79</f>
        <v/>
      </c>
      <c r="K29" s="57" t="str">
        <f>Calcu!E79</f>
        <v/>
      </c>
      <c r="L29" s="57" t="str">
        <f>LEFT(Calcu!K79)</f>
        <v/>
      </c>
      <c r="M29" s="57" t="str">
        <f>Calcu_ADJ!D79</f>
        <v>-</v>
      </c>
      <c r="N29" s="57" t="str">
        <f>Calcu_ADJ!E79</f>
        <v>-</v>
      </c>
      <c r="O29" s="57" t="str">
        <f>LEFT(Calcu_ADJ!K79)</f>
        <v>-</v>
      </c>
      <c r="Q29" s="57" t="str">
        <f>IF(Calcu_ADJ!N23=FALSE,Calcu!F79,Calcu_ADJ!F79)</f>
        <v/>
      </c>
    </row>
    <row r="30" spans="1:17" ht="15" customHeight="1">
      <c r="A30" s="296" t="str">
        <f>A31</f>
        <v>삭제</v>
      </c>
      <c r="B30" s="299"/>
      <c r="C30" s="299"/>
      <c r="D30" s="299"/>
      <c r="F30" s="151"/>
      <c r="G30" s="151"/>
      <c r="H30" s="151"/>
    </row>
    <row r="31" spans="1:17" ht="15" customHeight="1">
      <c r="A31" s="296" t="str">
        <f>IF(Calcu!N91=TRUE,"","삭제")</f>
        <v>삭제</v>
      </c>
      <c r="B31" s="299"/>
      <c r="C31" s="299"/>
      <c r="D31" s="299"/>
      <c r="F31" s="151" t="str">
        <f>IF(Calcu_ADJ!N91=FALSE,Calcu!C147,Calcu_ADJ!C147)</f>
        <v/>
      </c>
      <c r="G31" s="151">
        <f ca="1">Calcu!C$146</f>
        <v>0</v>
      </c>
      <c r="H31" s="151" t="str">
        <f>IF(Calcu_ADJ!N91=FALSE,Calcu!J147,Calcu_ADJ!J147)</f>
        <v/>
      </c>
      <c r="J31" s="57" t="str">
        <f>Calcu!D147</f>
        <v/>
      </c>
      <c r="K31" s="57" t="str">
        <f>Calcu!E147</f>
        <v/>
      </c>
      <c r="L31" s="57" t="str">
        <f>LEFT(Calcu!K147)</f>
        <v/>
      </c>
      <c r="M31" s="57" t="str">
        <f>Calcu_ADJ!D147</f>
        <v>-</v>
      </c>
      <c r="N31" s="57" t="str">
        <f>Calcu_ADJ!E147</f>
        <v>-</v>
      </c>
      <c r="O31" s="57" t="str">
        <f>LEFT(Calcu_ADJ!K147)</f>
        <v>-</v>
      </c>
      <c r="Q31" s="57" t="str">
        <f>IF(Calcu_ADJ!N91=FALSE,Calcu!F147,Calcu_ADJ!F147)</f>
        <v/>
      </c>
    </row>
    <row r="32" spans="1:17" ht="15" customHeight="1">
      <c r="A32" s="296" t="str">
        <f>IF(Calcu!N92=TRUE,"","삭제")</f>
        <v>삭제</v>
      </c>
      <c r="B32" s="299"/>
      <c r="C32" s="299"/>
      <c r="D32" s="299"/>
      <c r="F32" s="151" t="str">
        <f>IF(Calcu_ADJ!N92=FALSE,Calcu!C148,Calcu_ADJ!C148)</f>
        <v/>
      </c>
      <c r="G32" s="151">
        <f ca="1">Calcu!C$146</f>
        <v>0</v>
      </c>
      <c r="H32" s="151" t="str">
        <f>IF(Calcu_ADJ!N92=FALSE,Calcu!J148,Calcu_ADJ!J148)</f>
        <v/>
      </c>
      <c r="J32" s="57" t="str">
        <f>Calcu!D148</f>
        <v/>
      </c>
      <c r="K32" s="57" t="str">
        <f>Calcu!E148</f>
        <v/>
      </c>
      <c r="L32" s="57" t="str">
        <f>LEFT(Calcu!K148)</f>
        <v/>
      </c>
      <c r="M32" s="57" t="str">
        <f>Calcu_ADJ!D148</f>
        <v>-</v>
      </c>
      <c r="N32" s="57" t="str">
        <f>Calcu_ADJ!E148</f>
        <v>-</v>
      </c>
      <c r="O32" s="57" t="str">
        <f>LEFT(Calcu_ADJ!K148)</f>
        <v>-</v>
      </c>
      <c r="Q32" s="57" t="str">
        <f>IF(Calcu_ADJ!N92=FALSE,Calcu!F148,Calcu_ADJ!F148)</f>
        <v/>
      </c>
    </row>
    <row r="33" spans="1:17" ht="15" customHeight="1">
      <c r="A33" s="296" t="str">
        <f>IF(Calcu!N93=TRUE,"","삭제")</f>
        <v>삭제</v>
      </c>
      <c r="B33" s="299"/>
      <c r="C33" s="299"/>
      <c r="D33" s="299"/>
      <c r="F33" s="151" t="str">
        <f>IF(Calcu_ADJ!N93=FALSE,Calcu!C149,Calcu_ADJ!C149)</f>
        <v/>
      </c>
      <c r="G33" s="151">
        <f ca="1">Calcu!C$146</f>
        <v>0</v>
      </c>
      <c r="H33" s="151" t="str">
        <f>IF(Calcu_ADJ!N93=FALSE,Calcu!J149,Calcu_ADJ!J149)</f>
        <v/>
      </c>
      <c r="J33" s="57" t="str">
        <f>Calcu!D149</f>
        <v/>
      </c>
      <c r="K33" s="57" t="str">
        <f>Calcu!E149</f>
        <v/>
      </c>
      <c r="L33" s="57" t="str">
        <f>LEFT(Calcu!K149)</f>
        <v/>
      </c>
      <c r="M33" s="57" t="str">
        <f>Calcu_ADJ!D149</f>
        <v>-</v>
      </c>
      <c r="N33" s="57" t="str">
        <f>Calcu_ADJ!E149</f>
        <v>-</v>
      </c>
      <c r="O33" s="57" t="str">
        <f>LEFT(Calcu_ADJ!K149)</f>
        <v>-</v>
      </c>
      <c r="Q33" s="57" t="str">
        <f>IF(Calcu_ADJ!N93=FALSE,Calcu!F149,Calcu_ADJ!F149)</f>
        <v/>
      </c>
    </row>
    <row r="34" spans="1:17" ht="15" customHeight="1">
      <c r="A34" s="296" t="str">
        <f>IF(Calcu!N94=TRUE,"","삭제")</f>
        <v>삭제</v>
      </c>
      <c r="B34" s="299"/>
      <c r="C34" s="299"/>
      <c r="D34" s="299"/>
      <c r="F34" s="151" t="str">
        <f>IF(Calcu_ADJ!N94=FALSE,Calcu!C150,Calcu_ADJ!C150)</f>
        <v/>
      </c>
      <c r="G34" s="151">
        <f ca="1">Calcu!C$146</f>
        <v>0</v>
      </c>
      <c r="H34" s="151" t="str">
        <f>IF(Calcu_ADJ!N94=FALSE,Calcu!J150,Calcu_ADJ!J150)</f>
        <v/>
      </c>
      <c r="J34" s="57" t="str">
        <f>Calcu!D150</f>
        <v/>
      </c>
      <c r="K34" s="57" t="str">
        <f>Calcu!E150</f>
        <v/>
      </c>
      <c r="L34" s="57" t="str">
        <f>LEFT(Calcu!K150)</f>
        <v/>
      </c>
      <c r="M34" s="57" t="str">
        <f>Calcu_ADJ!D150</f>
        <v>-</v>
      </c>
      <c r="N34" s="57" t="str">
        <f>Calcu_ADJ!E150</f>
        <v>-</v>
      </c>
      <c r="O34" s="57" t="str">
        <f>LEFT(Calcu_ADJ!K150)</f>
        <v>-</v>
      </c>
      <c r="Q34" s="57" t="str">
        <f>IF(Calcu_ADJ!N94=FALSE,Calcu!F150,Calcu_ADJ!F150)</f>
        <v/>
      </c>
    </row>
    <row r="35" spans="1:17" ht="15" customHeight="1">
      <c r="A35" s="296" t="str">
        <f>IF(Calcu!N95=TRUE,"","삭제")</f>
        <v>삭제</v>
      </c>
      <c r="B35" s="299"/>
      <c r="C35" s="299"/>
      <c r="D35" s="299"/>
      <c r="F35" s="151" t="str">
        <f>IF(Calcu_ADJ!N95=FALSE,Calcu!C151,Calcu_ADJ!C151)</f>
        <v/>
      </c>
      <c r="G35" s="151">
        <f ca="1">Calcu!C$146</f>
        <v>0</v>
      </c>
      <c r="H35" s="151" t="str">
        <f>IF(Calcu_ADJ!N95=FALSE,Calcu!J151,Calcu_ADJ!J151)</f>
        <v/>
      </c>
      <c r="J35" s="57" t="str">
        <f>Calcu!D151</f>
        <v/>
      </c>
      <c r="K35" s="57" t="str">
        <f>Calcu!E151</f>
        <v/>
      </c>
      <c r="L35" s="57" t="str">
        <f>LEFT(Calcu!K151)</f>
        <v/>
      </c>
      <c r="M35" s="57" t="str">
        <f>Calcu_ADJ!D151</f>
        <v>-</v>
      </c>
      <c r="N35" s="57" t="str">
        <f>Calcu_ADJ!E151</f>
        <v>-</v>
      </c>
      <c r="O35" s="57" t="str">
        <f>LEFT(Calcu_ADJ!K151)</f>
        <v>-</v>
      </c>
      <c r="Q35" s="57" t="str">
        <f>IF(Calcu_ADJ!N95=FALSE,Calcu!F151,Calcu_ADJ!F151)</f>
        <v/>
      </c>
    </row>
    <row r="36" spans="1:17" ht="15" customHeight="1">
      <c r="A36" s="296" t="str">
        <f>IF(Calcu!N96=TRUE,"","삭제")</f>
        <v>삭제</v>
      </c>
      <c r="B36" s="299"/>
      <c r="C36" s="299"/>
      <c r="D36" s="299"/>
      <c r="F36" s="151" t="str">
        <f>IF(Calcu_ADJ!N96=FALSE,Calcu!C152,Calcu_ADJ!C152)</f>
        <v/>
      </c>
      <c r="G36" s="151">
        <f ca="1">Calcu!C$146</f>
        <v>0</v>
      </c>
      <c r="H36" s="151" t="str">
        <f>IF(Calcu_ADJ!N96=FALSE,Calcu!J152,Calcu_ADJ!J152)</f>
        <v/>
      </c>
      <c r="J36" s="57" t="str">
        <f>Calcu!D152</f>
        <v/>
      </c>
      <c r="K36" s="57" t="str">
        <f>Calcu!E152</f>
        <v/>
      </c>
      <c r="L36" s="57" t="str">
        <f>LEFT(Calcu!K152)</f>
        <v/>
      </c>
      <c r="M36" s="57" t="str">
        <f>Calcu_ADJ!D152</f>
        <v>-</v>
      </c>
      <c r="N36" s="57" t="str">
        <f>Calcu_ADJ!E152</f>
        <v>-</v>
      </c>
      <c r="O36" s="57" t="str">
        <f>LEFT(Calcu_ADJ!K152)</f>
        <v>-</v>
      </c>
      <c r="Q36" s="57" t="str">
        <f>IF(Calcu_ADJ!N96=FALSE,Calcu!F152,Calcu_ADJ!F152)</f>
        <v/>
      </c>
    </row>
    <row r="37" spans="1:17" ht="15" customHeight="1">
      <c r="A37" s="296" t="str">
        <f>IF(Calcu!N97=TRUE,"","삭제")</f>
        <v>삭제</v>
      </c>
      <c r="B37" s="299"/>
      <c r="C37" s="299"/>
      <c r="D37" s="299"/>
      <c r="F37" s="151" t="str">
        <f>IF(Calcu_ADJ!N97=FALSE,Calcu!C153,Calcu_ADJ!C153)</f>
        <v/>
      </c>
      <c r="G37" s="151">
        <f ca="1">Calcu!C$146</f>
        <v>0</v>
      </c>
      <c r="H37" s="151" t="str">
        <f>IF(Calcu_ADJ!N97=FALSE,Calcu!J153,Calcu_ADJ!J153)</f>
        <v/>
      </c>
      <c r="J37" s="57" t="str">
        <f>Calcu!D153</f>
        <v/>
      </c>
      <c r="K37" s="57" t="str">
        <f>Calcu!E153</f>
        <v/>
      </c>
      <c r="L37" s="57" t="str">
        <f>LEFT(Calcu!K153)</f>
        <v/>
      </c>
      <c r="M37" s="57" t="str">
        <f>Calcu_ADJ!D153</f>
        <v>-</v>
      </c>
      <c r="N37" s="57" t="str">
        <f>Calcu_ADJ!E153</f>
        <v>-</v>
      </c>
      <c r="O37" s="57" t="str">
        <f>LEFT(Calcu_ADJ!K153)</f>
        <v>-</v>
      </c>
      <c r="Q37" s="57" t="str">
        <f>IF(Calcu_ADJ!N97=FALSE,Calcu!F153,Calcu_ADJ!F153)</f>
        <v/>
      </c>
    </row>
    <row r="38" spans="1:17" ht="15" customHeight="1">
      <c r="A38" s="296" t="str">
        <f>IF(Calcu!N98=TRUE,"","삭제")</f>
        <v>삭제</v>
      </c>
      <c r="B38" s="299"/>
      <c r="C38" s="299"/>
      <c r="D38" s="299"/>
      <c r="F38" s="151" t="str">
        <f>IF(Calcu_ADJ!N98=FALSE,Calcu!C154,Calcu_ADJ!C154)</f>
        <v/>
      </c>
      <c r="G38" s="151">
        <f ca="1">Calcu!C$146</f>
        <v>0</v>
      </c>
      <c r="H38" s="151" t="str">
        <f>IF(Calcu_ADJ!N98=FALSE,Calcu!J154,Calcu_ADJ!J154)</f>
        <v/>
      </c>
      <c r="J38" s="57" t="str">
        <f>Calcu!D154</f>
        <v/>
      </c>
      <c r="K38" s="57" t="str">
        <f>Calcu!E154</f>
        <v/>
      </c>
      <c r="L38" s="57" t="str">
        <f>LEFT(Calcu!K154)</f>
        <v/>
      </c>
      <c r="M38" s="57" t="str">
        <f>Calcu_ADJ!D154</f>
        <v>-</v>
      </c>
      <c r="N38" s="57" t="str">
        <f>Calcu_ADJ!E154</f>
        <v>-</v>
      </c>
      <c r="O38" s="57" t="str">
        <f>LEFT(Calcu_ADJ!K154)</f>
        <v>-</v>
      </c>
      <c r="Q38" s="57" t="str">
        <f>IF(Calcu_ADJ!N98=FALSE,Calcu!F154,Calcu_ADJ!F154)</f>
        <v/>
      </c>
    </row>
    <row r="39" spans="1:17" ht="15" customHeight="1">
      <c r="A39" s="296" t="str">
        <f>IF(Calcu!N99=TRUE,"","삭제")</f>
        <v>삭제</v>
      </c>
      <c r="B39" s="299"/>
      <c r="C39" s="299"/>
      <c r="D39" s="299"/>
      <c r="F39" s="151" t="str">
        <f>IF(Calcu_ADJ!N99=FALSE,Calcu!C155,Calcu_ADJ!C155)</f>
        <v/>
      </c>
      <c r="G39" s="151">
        <f ca="1">Calcu!C$146</f>
        <v>0</v>
      </c>
      <c r="H39" s="151" t="str">
        <f>IF(Calcu_ADJ!N99=FALSE,Calcu!J155,Calcu_ADJ!J155)</f>
        <v/>
      </c>
      <c r="J39" s="57" t="str">
        <f>Calcu!D155</f>
        <v/>
      </c>
      <c r="K39" s="57" t="str">
        <f>Calcu!E155</f>
        <v/>
      </c>
      <c r="L39" s="57" t="str">
        <f>LEFT(Calcu!K155)</f>
        <v/>
      </c>
      <c r="M39" s="57" t="str">
        <f>Calcu_ADJ!D155</f>
        <v>-</v>
      </c>
      <c r="N39" s="57" t="str">
        <f>Calcu_ADJ!E155</f>
        <v>-</v>
      </c>
      <c r="O39" s="57" t="str">
        <f>LEFT(Calcu_ADJ!K155)</f>
        <v>-</v>
      </c>
      <c r="Q39" s="57" t="str">
        <f>IF(Calcu_ADJ!N99=FALSE,Calcu!F155,Calcu_ADJ!F155)</f>
        <v/>
      </c>
    </row>
    <row r="40" spans="1:17" ht="15" customHeight="1">
      <c r="A40" s="296" t="str">
        <f>IF(Calcu!N100=TRUE,"","삭제")</f>
        <v>삭제</v>
      </c>
      <c r="B40" s="299"/>
      <c r="C40" s="299"/>
      <c r="D40" s="299"/>
      <c r="F40" s="151" t="str">
        <f>IF(Calcu_ADJ!N100=FALSE,Calcu!C156,Calcu_ADJ!C156)</f>
        <v/>
      </c>
      <c r="G40" s="151">
        <f ca="1">Calcu!C$146</f>
        <v>0</v>
      </c>
      <c r="H40" s="151" t="str">
        <f>IF(Calcu_ADJ!N100=FALSE,Calcu!J156,Calcu_ADJ!J156)</f>
        <v/>
      </c>
      <c r="J40" s="57" t="str">
        <f>Calcu!D156</f>
        <v/>
      </c>
      <c r="K40" s="57" t="str">
        <f>Calcu!E156</f>
        <v/>
      </c>
      <c r="L40" s="57" t="str">
        <f>LEFT(Calcu!K156)</f>
        <v/>
      </c>
      <c r="M40" s="57" t="str">
        <f>Calcu_ADJ!D156</f>
        <v>-</v>
      </c>
      <c r="N40" s="57" t="str">
        <f>Calcu_ADJ!E156</f>
        <v>-</v>
      </c>
      <c r="O40" s="57" t="str">
        <f>LEFT(Calcu_ADJ!K156)</f>
        <v>-</v>
      </c>
      <c r="Q40" s="57" t="str">
        <f>IF(Calcu_ADJ!N100=FALSE,Calcu!F156,Calcu_ADJ!F156)</f>
        <v/>
      </c>
    </row>
    <row r="41" spans="1:17" ht="15" customHeight="1">
      <c r="A41" s="296" t="str">
        <f>IF(Calcu!N101=TRUE,"","삭제")</f>
        <v>삭제</v>
      </c>
      <c r="B41" s="299"/>
      <c r="C41" s="299"/>
      <c r="D41" s="299"/>
      <c r="F41" s="151" t="str">
        <f>IF(Calcu_ADJ!N101=FALSE,Calcu!C157,Calcu_ADJ!C157)</f>
        <v/>
      </c>
      <c r="G41" s="151">
        <f ca="1">Calcu!C$146</f>
        <v>0</v>
      </c>
      <c r="H41" s="151" t="str">
        <f>IF(Calcu_ADJ!N101=FALSE,Calcu!J157,Calcu_ADJ!J157)</f>
        <v/>
      </c>
      <c r="J41" s="57" t="str">
        <f>Calcu!D157</f>
        <v/>
      </c>
      <c r="K41" s="57" t="str">
        <f>Calcu!E157</f>
        <v/>
      </c>
      <c r="L41" s="57" t="str">
        <f>LEFT(Calcu!K157)</f>
        <v/>
      </c>
      <c r="M41" s="57" t="str">
        <f>Calcu_ADJ!D157</f>
        <v>-</v>
      </c>
      <c r="N41" s="57" t="str">
        <f>Calcu_ADJ!E157</f>
        <v>-</v>
      </c>
      <c r="O41" s="57" t="str">
        <f>LEFT(Calcu_ADJ!K157)</f>
        <v>-</v>
      </c>
      <c r="Q41" s="57" t="str">
        <f>IF(Calcu_ADJ!N101=FALSE,Calcu!F157,Calcu_ADJ!F157)</f>
        <v/>
      </c>
    </row>
    <row r="42" spans="1:17" ht="15" customHeight="1">
      <c r="A42" s="296" t="str">
        <f>IF(Calcu!N102=TRUE,"","삭제")</f>
        <v>삭제</v>
      </c>
      <c r="B42" s="299"/>
      <c r="C42" s="299"/>
      <c r="D42" s="299"/>
      <c r="F42" s="151" t="str">
        <f>IF(Calcu_ADJ!N102=FALSE,Calcu!C158,Calcu_ADJ!C158)</f>
        <v/>
      </c>
      <c r="G42" s="151">
        <f ca="1">Calcu!C$146</f>
        <v>0</v>
      </c>
      <c r="H42" s="151" t="str">
        <f>IF(Calcu_ADJ!N102=FALSE,Calcu!J158,Calcu_ADJ!J158)</f>
        <v/>
      </c>
      <c r="J42" s="57" t="str">
        <f>Calcu!D158</f>
        <v/>
      </c>
      <c r="K42" s="57" t="str">
        <f>Calcu!E158</f>
        <v/>
      </c>
      <c r="L42" s="57" t="str">
        <f>LEFT(Calcu!K158)</f>
        <v/>
      </c>
      <c r="M42" s="57" t="str">
        <f>Calcu_ADJ!D158</f>
        <v>-</v>
      </c>
      <c r="N42" s="57" t="str">
        <f>Calcu_ADJ!E158</f>
        <v>-</v>
      </c>
      <c r="O42" s="57" t="str">
        <f>LEFT(Calcu_ADJ!K158)</f>
        <v>-</v>
      </c>
      <c r="Q42" s="57" t="str">
        <f>IF(Calcu_ADJ!N102=FALSE,Calcu!F158,Calcu_ADJ!F158)</f>
        <v/>
      </c>
    </row>
    <row r="43" spans="1:17" ht="15" customHeight="1">
      <c r="A43" s="296" t="str">
        <f>IF(Calcu!N103=TRUE,"","삭제")</f>
        <v>삭제</v>
      </c>
      <c r="B43" s="299"/>
      <c r="C43" s="299"/>
      <c r="D43" s="299"/>
      <c r="F43" s="151" t="str">
        <f>IF(Calcu_ADJ!N103=FALSE,Calcu!C159,Calcu_ADJ!C159)</f>
        <v/>
      </c>
      <c r="G43" s="151">
        <f ca="1">Calcu!C$146</f>
        <v>0</v>
      </c>
      <c r="H43" s="151" t="str">
        <f>IF(Calcu_ADJ!N103=FALSE,Calcu!J159,Calcu_ADJ!J159)</f>
        <v/>
      </c>
      <c r="J43" s="57" t="str">
        <f>Calcu!D159</f>
        <v/>
      </c>
      <c r="K43" s="57" t="str">
        <f>Calcu!E159</f>
        <v/>
      </c>
      <c r="L43" s="57" t="str">
        <f>LEFT(Calcu!K159)</f>
        <v/>
      </c>
      <c r="M43" s="57" t="str">
        <f>Calcu_ADJ!D159</f>
        <v>-</v>
      </c>
      <c r="N43" s="57" t="str">
        <f>Calcu_ADJ!E159</f>
        <v>-</v>
      </c>
      <c r="O43" s="57" t="str">
        <f>LEFT(Calcu_ADJ!K159)</f>
        <v>-</v>
      </c>
      <c r="Q43" s="57" t="str">
        <f>IF(Calcu_ADJ!N103=FALSE,Calcu!F159,Calcu_ADJ!F159)</f>
        <v/>
      </c>
    </row>
    <row r="44" spans="1:17" ht="15" customHeight="1">
      <c r="A44" s="296" t="str">
        <f>IF(Calcu!N104=TRUE,"","삭제")</f>
        <v>삭제</v>
      </c>
      <c r="B44" s="299"/>
      <c r="C44" s="299"/>
      <c r="D44" s="299"/>
      <c r="F44" s="151" t="str">
        <f>IF(Calcu_ADJ!N104=FALSE,Calcu!C160,Calcu_ADJ!C160)</f>
        <v/>
      </c>
      <c r="G44" s="151">
        <f ca="1">Calcu!C$146</f>
        <v>0</v>
      </c>
      <c r="H44" s="151" t="str">
        <f>IF(Calcu_ADJ!N104=FALSE,Calcu!J160,Calcu_ADJ!J160)</f>
        <v/>
      </c>
      <c r="J44" s="57" t="str">
        <f>Calcu!D160</f>
        <v/>
      </c>
      <c r="K44" s="57" t="str">
        <f>Calcu!E160</f>
        <v/>
      </c>
      <c r="L44" s="57" t="str">
        <f>LEFT(Calcu!K160)</f>
        <v/>
      </c>
      <c r="M44" s="57" t="str">
        <f>Calcu_ADJ!D160</f>
        <v>-</v>
      </c>
      <c r="N44" s="57" t="str">
        <f>Calcu_ADJ!E160</f>
        <v>-</v>
      </c>
      <c r="O44" s="57" t="str">
        <f>LEFT(Calcu_ADJ!K160)</f>
        <v>-</v>
      </c>
      <c r="Q44" s="57" t="str">
        <f>IF(Calcu_ADJ!N104=FALSE,Calcu!F160,Calcu_ADJ!F160)</f>
        <v/>
      </c>
    </row>
    <row r="45" spans="1:17" ht="15" customHeight="1">
      <c r="A45" s="296" t="str">
        <f>IF(Calcu!N105=TRUE,"","삭제")</f>
        <v>삭제</v>
      </c>
      <c r="B45" s="299"/>
      <c r="C45" s="299"/>
      <c r="D45" s="299"/>
      <c r="F45" s="151" t="str">
        <f>IF(Calcu_ADJ!N105=FALSE,Calcu!C161,Calcu_ADJ!C161)</f>
        <v/>
      </c>
      <c r="G45" s="151">
        <f ca="1">Calcu!C$146</f>
        <v>0</v>
      </c>
      <c r="H45" s="151" t="str">
        <f>IF(Calcu_ADJ!N105=FALSE,Calcu!J161,Calcu_ADJ!J161)</f>
        <v/>
      </c>
      <c r="J45" s="57" t="str">
        <f>Calcu!D161</f>
        <v/>
      </c>
      <c r="K45" s="57" t="str">
        <f>Calcu!E161</f>
        <v/>
      </c>
      <c r="L45" s="57" t="str">
        <f>LEFT(Calcu!K161)</f>
        <v/>
      </c>
      <c r="M45" s="57" t="str">
        <f>Calcu_ADJ!D161</f>
        <v>-</v>
      </c>
      <c r="N45" s="57" t="str">
        <f>Calcu_ADJ!E161</f>
        <v>-</v>
      </c>
      <c r="O45" s="57" t="str">
        <f>LEFT(Calcu_ADJ!K161)</f>
        <v>-</v>
      </c>
      <c r="Q45" s="57" t="str">
        <f>IF(Calcu_ADJ!N105=FALSE,Calcu!F161,Calcu_ADJ!F161)</f>
        <v/>
      </c>
    </row>
    <row r="46" spans="1:17" ht="15" customHeight="1">
      <c r="A46" s="296" t="str">
        <f>A47</f>
        <v>삭제</v>
      </c>
      <c r="B46" s="299"/>
      <c r="C46" s="299"/>
      <c r="D46" s="299"/>
      <c r="F46" s="151"/>
      <c r="G46" s="151"/>
      <c r="H46" s="151"/>
    </row>
    <row r="47" spans="1:17" ht="15" customHeight="1">
      <c r="A47" s="296" t="str">
        <f>IF(Calcu!N173=TRUE,"","삭제")</f>
        <v>삭제</v>
      </c>
      <c r="B47" s="299"/>
      <c r="C47" s="299"/>
      <c r="D47" s="299"/>
      <c r="F47" s="151" t="str">
        <f>IF(Calcu_ADJ!N173=FALSE,Calcu!C229,Calcu_ADJ!C229)</f>
        <v/>
      </c>
      <c r="G47" s="151">
        <f ca="1">Calcu!C$228</f>
        <v>0</v>
      </c>
      <c r="H47" s="151" t="str">
        <f>IF(Calcu_ADJ!N173=FALSE,Calcu!J229,Calcu_ADJ!J229)</f>
        <v/>
      </c>
      <c r="J47" s="57" t="str">
        <f>Calcu!D229</f>
        <v/>
      </c>
      <c r="K47" s="57" t="str">
        <f>Calcu!E229</f>
        <v/>
      </c>
      <c r="L47" s="57" t="str">
        <f>LEFT(Calcu!K229)</f>
        <v/>
      </c>
      <c r="M47" s="57" t="str">
        <f>Calcu_ADJ!D229</f>
        <v>-</v>
      </c>
      <c r="N47" s="57" t="str">
        <f>Calcu_ADJ!E229</f>
        <v>-</v>
      </c>
      <c r="O47" s="57" t="str">
        <f>LEFT(Calcu_ADJ!K229)</f>
        <v>-</v>
      </c>
      <c r="Q47" s="57" t="str">
        <f>IF(Calcu_ADJ!N173=FALSE,Calcu!F229,Calcu_ADJ!F229)</f>
        <v/>
      </c>
    </row>
    <row r="48" spans="1:17" ht="15" customHeight="1">
      <c r="A48" s="296" t="str">
        <f>IF(Calcu!N174=TRUE,"","삭제")</f>
        <v>삭제</v>
      </c>
      <c r="B48" s="299"/>
      <c r="C48" s="299"/>
      <c r="D48" s="299"/>
      <c r="F48" s="151" t="str">
        <f>IF(Calcu_ADJ!N174=FALSE,Calcu!C230,Calcu_ADJ!C230)</f>
        <v/>
      </c>
      <c r="G48" s="151">
        <f ca="1">Calcu!C$228</f>
        <v>0</v>
      </c>
      <c r="H48" s="151" t="str">
        <f>IF(Calcu_ADJ!N174=FALSE,Calcu!J230,Calcu_ADJ!J230)</f>
        <v/>
      </c>
      <c r="J48" s="57" t="str">
        <f>Calcu!D230</f>
        <v/>
      </c>
      <c r="K48" s="57" t="str">
        <f>Calcu!E230</f>
        <v/>
      </c>
      <c r="L48" s="57" t="str">
        <f>LEFT(Calcu!K230)</f>
        <v/>
      </c>
      <c r="M48" s="57" t="str">
        <f>Calcu_ADJ!D230</f>
        <v>-</v>
      </c>
      <c r="N48" s="57" t="str">
        <f>Calcu_ADJ!E230</f>
        <v>-</v>
      </c>
      <c r="O48" s="57" t="str">
        <f>LEFT(Calcu_ADJ!K230)</f>
        <v>-</v>
      </c>
      <c r="Q48" s="57" t="str">
        <f>IF(Calcu_ADJ!N174=FALSE,Calcu!F230,Calcu_ADJ!F230)</f>
        <v/>
      </c>
    </row>
    <row r="49" spans="1:17" ht="15" customHeight="1">
      <c r="A49" s="296" t="str">
        <f>IF(Calcu!N175=TRUE,"","삭제")</f>
        <v>삭제</v>
      </c>
      <c r="B49" s="299"/>
      <c r="C49" s="299"/>
      <c r="D49" s="299"/>
      <c r="F49" s="151" t="str">
        <f>IF(Calcu_ADJ!N175=FALSE,Calcu!C231,Calcu_ADJ!C231)</f>
        <v/>
      </c>
      <c r="G49" s="151">
        <f ca="1">Calcu!C$228</f>
        <v>0</v>
      </c>
      <c r="H49" s="151" t="str">
        <f>IF(Calcu_ADJ!N175=FALSE,Calcu!J231,Calcu_ADJ!J231)</f>
        <v/>
      </c>
      <c r="J49" s="57" t="str">
        <f>Calcu!D231</f>
        <v/>
      </c>
      <c r="K49" s="57" t="str">
        <f>Calcu!E231</f>
        <v/>
      </c>
      <c r="L49" s="57" t="str">
        <f>LEFT(Calcu!K231)</f>
        <v/>
      </c>
      <c r="M49" s="57" t="str">
        <f>Calcu_ADJ!D231</f>
        <v>-</v>
      </c>
      <c r="N49" s="57" t="str">
        <f>Calcu_ADJ!E231</f>
        <v>-</v>
      </c>
      <c r="O49" s="57" t="str">
        <f>LEFT(Calcu_ADJ!K231)</f>
        <v>-</v>
      </c>
      <c r="Q49" s="57" t="str">
        <f>IF(Calcu_ADJ!N175=FALSE,Calcu!F231,Calcu_ADJ!F231)</f>
        <v/>
      </c>
    </row>
    <row r="50" spans="1:17" ht="15" customHeight="1">
      <c r="A50" s="296" t="str">
        <f>IF(Calcu!N176=TRUE,"","삭제")</f>
        <v>삭제</v>
      </c>
      <c r="B50" s="299"/>
      <c r="C50" s="299"/>
      <c r="D50" s="299"/>
      <c r="F50" s="151" t="str">
        <f>IF(Calcu_ADJ!N176=FALSE,Calcu!C232,Calcu_ADJ!C232)</f>
        <v/>
      </c>
      <c r="G50" s="151">
        <f ca="1">Calcu!C$228</f>
        <v>0</v>
      </c>
      <c r="H50" s="151" t="str">
        <f>IF(Calcu_ADJ!N176=FALSE,Calcu!J232,Calcu_ADJ!J232)</f>
        <v/>
      </c>
      <c r="J50" s="57" t="str">
        <f>Calcu!D232</f>
        <v/>
      </c>
      <c r="K50" s="57" t="str">
        <f>Calcu!E232</f>
        <v/>
      </c>
      <c r="L50" s="57" t="str">
        <f>LEFT(Calcu!K232)</f>
        <v/>
      </c>
      <c r="M50" s="57" t="str">
        <f>Calcu_ADJ!D232</f>
        <v>-</v>
      </c>
      <c r="N50" s="57" t="str">
        <f>Calcu_ADJ!E232</f>
        <v>-</v>
      </c>
      <c r="O50" s="57" t="str">
        <f>LEFT(Calcu_ADJ!K232)</f>
        <v>-</v>
      </c>
      <c r="Q50" s="57" t="str">
        <f>IF(Calcu_ADJ!N176=FALSE,Calcu!F232,Calcu_ADJ!F232)</f>
        <v/>
      </c>
    </row>
    <row r="51" spans="1:17" ht="15" customHeight="1">
      <c r="A51" s="296" t="str">
        <f>IF(Calcu!N177=TRUE,"","삭제")</f>
        <v>삭제</v>
      </c>
      <c r="B51" s="299"/>
      <c r="C51" s="299"/>
      <c r="D51" s="299"/>
      <c r="F51" s="151" t="str">
        <f>IF(Calcu_ADJ!N177=FALSE,Calcu!C233,Calcu_ADJ!C233)</f>
        <v/>
      </c>
      <c r="G51" s="151">
        <f ca="1">Calcu!C$228</f>
        <v>0</v>
      </c>
      <c r="H51" s="151" t="str">
        <f>IF(Calcu_ADJ!N177=FALSE,Calcu!J233,Calcu_ADJ!J233)</f>
        <v/>
      </c>
      <c r="J51" s="57" t="str">
        <f>Calcu!D233</f>
        <v/>
      </c>
      <c r="K51" s="57" t="str">
        <f>Calcu!E233</f>
        <v/>
      </c>
      <c r="L51" s="57" t="str">
        <f>LEFT(Calcu!K233)</f>
        <v/>
      </c>
      <c r="M51" s="57" t="str">
        <f>Calcu_ADJ!D233</f>
        <v>-</v>
      </c>
      <c r="N51" s="57" t="str">
        <f>Calcu_ADJ!E233</f>
        <v>-</v>
      </c>
      <c r="O51" s="57" t="str">
        <f>LEFT(Calcu_ADJ!K233)</f>
        <v>-</v>
      </c>
      <c r="Q51" s="57" t="str">
        <f>IF(Calcu_ADJ!N177=FALSE,Calcu!F233,Calcu_ADJ!F233)</f>
        <v/>
      </c>
    </row>
    <row r="52" spans="1:17" ht="15" customHeight="1">
      <c r="A52" s="296" t="str">
        <f>IF(Calcu!N178=TRUE,"","삭제")</f>
        <v>삭제</v>
      </c>
      <c r="B52" s="299"/>
      <c r="C52" s="299"/>
      <c r="D52" s="299"/>
      <c r="F52" s="151" t="str">
        <f>IF(Calcu_ADJ!N178=FALSE,Calcu!C234,Calcu_ADJ!C234)</f>
        <v/>
      </c>
      <c r="G52" s="151">
        <f ca="1">Calcu!C$228</f>
        <v>0</v>
      </c>
      <c r="H52" s="151" t="str">
        <f>IF(Calcu_ADJ!N178=FALSE,Calcu!J234,Calcu_ADJ!J234)</f>
        <v/>
      </c>
      <c r="J52" s="57" t="str">
        <f>Calcu!D234</f>
        <v/>
      </c>
      <c r="K52" s="57" t="str">
        <f>Calcu!E234</f>
        <v/>
      </c>
      <c r="L52" s="57" t="str">
        <f>LEFT(Calcu!K234)</f>
        <v/>
      </c>
      <c r="M52" s="57" t="str">
        <f>Calcu_ADJ!D234</f>
        <v>-</v>
      </c>
      <c r="N52" s="57" t="str">
        <f>Calcu_ADJ!E234</f>
        <v>-</v>
      </c>
      <c r="O52" s="57" t="str">
        <f>LEFT(Calcu_ADJ!K234)</f>
        <v>-</v>
      </c>
      <c r="Q52" s="57" t="str">
        <f>IF(Calcu_ADJ!N178=FALSE,Calcu!F234,Calcu_ADJ!F234)</f>
        <v/>
      </c>
    </row>
    <row r="53" spans="1:17" ht="15" customHeight="1">
      <c r="A53" s="296" t="str">
        <f>IF(Calcu!N179=TRUE,"","삭제")</f>
        <v>삭제</v>
      </c>
      <c r="B53" s="299"/>
      <c r="C53" s="299"/>
      <c r="D53" s="299"/>
      <c r="F53" s="151" t="str">
        <f>IF(Calcu_ADJ!N179=FALSE,Calcu!C235,Calcu_ADJ!C235)</f>
        <v/>
      </c>
      <c r="G53" s="151">
        <f ca="1">Calcu!C$228</f>
        <v>0</v>
      </c>
      <c r="H53" s="151" t="str">
        <f>IF(Calcu_ADJ!N179=FALSE,Calcu!J235,Calcu_ADJ!J235)</f>
        <v/>
      </c>
      <c r="J53" s="57" t="str">
        <f>Calcu!D235</f>
        <v/>
      </c>
      <c r="K53" s="57" t="str">
        <f>Calcu!E235</f>
        <v/>
      </c>
      <c r="L53" s="57" t="str">
        <f>LEFT(Calcu!K235)</f>
        <v/>
      </c>
      <c r="M53" s="57" t="str">
        <f>Calcu_ADJ!D235</f>
        <v>-</v>
      </c>
      <c r="N53" s="57" t="str">
        <f>Calcu_ADJ!E235</f>
        <v>-</v>
      </c>
      <c r="O53" s="57" t="str">
        <f>LEFT(Calcu_ADJ!K235)</f>
        <v>-</v>
      </c>
      <c r="Q53" s="57" t="str">
        <f>IF(Calcu_ADJ!N179=FALSE,Calcu!F235,Calcu_ADJ!F235)</f>
        <v/>
      </c>
    </row>
    <row r="54" spans="1:17" ht="15" customHeight="1">
      <c r="A54" s="296" t="str">
        <f>IF(Calcu!N180=TRUE,"","삭제")</f>
        <v>삭제</v>
      </c>
      <c r="B54" s="299"/>
      <c r="C54" s="299"/>
      <c r="D54" s="299"/>
      <c r="F54" s="151" t="str">
        <f>IF(Calcu_ADJ!N180=FALSE,Calcu!C236,Calcu_ADJ!C236)</f>
        <v/>
      </c>
      <c r="G54" s="151">
        <f ca="1">Calcu!C$228</f>
        <v>0</v>
      </c>
      <c r="H54" s="151" t="str">
        <f>IF(Calcu_ADJ!N180=FALSE,Calcu!J236,Calcu_ADJ!J236)</f>
        <v/>
      </c>
      <c r="J54" s="57" t="str">
        <f>Calcu!D236</f>
        <v/>
      </c>
      <c r="K54" s="57" t="str">
        <f>Calcu!E236</f>
        <v/>
      </c>
      <c r="L54" s="57" t="str">
        <f>LEFT(Calcu!K236)</f>
        <v/>
      </c>
      <c r="M54" s="57" t="str">
        <f>Calcu_ADJ!D236</f>
        <v>-</v>
      </c>
      <c r="N54" s="57" t="str">
        <f>Calcu_ADJ!E236</f>
        <v>-</v>
      </c>
      <c r="O54" s="57" t="str">
        <f>LEFT(Calcu_ADJ!K236)</f>
        <v>-</v>
      </c>
      <c r="Q54" s="57" t="str">
        <f>IF(Calcu_ADJ!N180=FALSE,Calcu!F236,Calcu_ADJ!F236)</f>
        <v/>
      </c>
    </row>
    <row r="55" spans="1:17" ht="15" customHeight="1">
      <c r="A55" s="296" t="str">
        <f>IF(Calcu!N181=TRUE,"","삭제")</f>
        <v>삭제</v>
      </c>
      <c r="B55" s="299"/>
      <c r="C55" s="299"/>
      <c r="D55" s="299"/>
      <c r="F55" s="151" t="str">
        <f>IF(Calcu_ADJ!N181=FALSE,Calcu!C237,Calcu_ADJ!C237)</f>
        <v/>
      </c>
      <c r="G55" s="151">
        <f ca="1">Calcu!C$228</f>
        <v>0</v>
      </c>
      <c r="H55" s="151" t="str">
        <f>IF(Calcu_ADJ!N181=FALSE,Calcu!J237,Calcu_ADJ!J237)</f>
        <v/>
      </c>
      <c r="J55" s="57" t="str">
        <f>Calcu!D237</f>
        <v/>
      </c>
      <c r="K55" s="57" t="str">
        <f>Calcu!E237</f>
        <v/>
      </c>
      <c r="L55" s="57" t="str">
        <f>LEFT(Calcu!K237)</f>
        <v/>
      </c>
      <c r="M55" s="57" t="str">
        <f>Calcu_ADJ!D237</f>
        <v>-</v>
      </c>
      <c r="N55" s="57" t="str">
        <f>Calcu_ADJ!E237</f>
        <v>-</v>
      </c>
      <c r="O55" s="57" t="str">
        <f>LEFT(Calcu_ADJ!K237)</f>
        <v>-</v>
      </c>
      <c r="Q55" s="57" t="str">
        <f>IF(Calcu_ADJ!N181=FALSE,Calcu!F237,Calcu_ADJ!F237)</f>
        <v/>
      </c>
    </row>
    <row r="56" spans="1:17" ht="15" customHeight="1">
      <c r="A56" s="296" t="str">
        <f>IF(Calcu!N182=TRUE,"","삭제")</f>
        <v>삭제</v>
      </c>
      <c r="B56" s="299"/>
      <c r="C56" s="299"/>
      <c r="D56" s="299"/>
      <c r="F56" s="151" t="str">
        <f>IF(Calcu_ADJ!N182=FALSE,Calcu!C238,Calcu_ADJ!C238)</f>
        <v/>
      </c>
      <c r="G56" s="151">
        <f ca="1">Calcu!C$228</f>
        <v>0</v>
      </c>
      <c r="H56" s="151" t="str">
        <f>IF(Calcu_ADJ!N182=FALSE,Calcu!J238,Calcu_ADJ!J238)</f>
        <v/>
      </c>
      <c r="J56" s="57" t="str">
        <f>Calcu!D238</f>
        <v/>
      </c>
      <c r="K56" s="57" t="str">
        <f>Calcu!E238</f>
        <v/>
      </c>
      <c r="L56" s="57" t="str">
        <f>LEFT(Calcu!K238)</f>
        <v/>
      </c>
      <c r="M56" s="57" t="str">
        <f>Calcu_ADJ!D238</f>
        <v>-</v>
      </c>
      <c r="N56" s="57" t="str">
        <f>Calcu_ADJ!E238</f>
        <v>-</v>
      </c>
      <c r="O56" s="57" t="str">
        <f>LEFT(Calcu_ADJ!K238)</f>
        <v>-</v>
      </c>
      <c r="Q56" s="57" t="str">
        <f>IF(Calcu_ADJ!N182=FALSE,Calcu!F238,Calcu_ADJ!F238)</f>
        <v/>
      </c>
    </row>
    <row r="57" spans="1:17" ht="15" customHeight="1">
      <c r="A57" s="296" t="str">
        <f>IF(Calcu!N183=TRUE,"","삭제")</f>
        <v>삭제</v>
      </c>
      <c r="B57" s="299"/>
      <c r="C57" s="299"/>
      <c r="D57" s="299"/>
      <c r="F57" s="151" t="str">
        <f>IF(Calcu_ADJ!N183=FALSE,Calcu!C239,Calcu_ADJ!C239)</f>
        <v/>
      </c>
      <c r="G57" s="151">
        <f ca="1">Calcu!C$228</f>
        <v>0</v>
      </c>
      <c r="H57" s="151" t="str">
        <f>IF(Calcu_ADJ!N183=FALSE,Calcu!J239,Calcu_ADJ!J239)</f>
        <v/>
      </c>
      <c r="J57" s="57" t="str">
        <f>Calcu!D239</f>
        <v/>
      </c>
      <c r="K57" s="57" t="str">
        <f>Calcu!E239</f>
        <v/>
      </c>
      <c r="L57" s="57" t="str">
        <f>LEFT(Calcu!K239)</f>
        <v/>
      </c>
      <c r="M57" s="57" t="str">
        <f>Calcu_ADJ!D239</f>
        <v>-</v>
      </c>
      <c r="N57" s="57" t="str">
        <f>Calcu_ADJ!E239</f>
        <v>-</v>
      </c>
      <c r="O57" s="57" t="str">
        <f>LEFT(Calcu_ADJ!K239)</f>
        <v>-</v>
      </c>
      <c r="Q57" s="57" t="str">
        <f>IF(Calcu_ADJ!N183=FALSE,Calcu!F239,Calcu_ADJ!F239)</f>
        <v/>
      </c>
    </row>
    <row r="58" spans="1:17" ht="15" customHeight="1">
      <c r="A58" s="296" t="str">
        <f>IF(Calcu!N184=TRUE,"","삭제")</f>
        <v>삭제</v>
      </c>
      <c r="B58" s="299"/>
      <c r="C58" s="299"/>
      <c r="D58" s="299"/>
      <c r="F58" s="151" t="str">
        <f>IF(Calcu_ADJ!N184=FALSE,Calcu!C240,Calcu_ADJ!C240)</f>
        <v/>
      </c>
      <c r="G58" s="151">
        <f ca="1">Calcu!C$228</f>
        <v>0</v>
      </c>
      <c r="H58" s="151" t="str">
        <f>IF(Calcu_ADJ!N184=FALSE,Calcu!J240,Calcu_ADJ!J240)</f>
        <v/>
      </c>
      <c r="J58" s="57" t="str">
        <f>Calcu!D240</f>
        <v/>
      </c>
      <c r="K58" s="57" t="str">
        <f>Calcu!E240</f>
        <v/>
      </c>
      <c r="L58" s="57" t="str">
        <f>LEFT(Calcu!K240)</f>
        <v/>
      </c>
      <c r="M58" s="57" t="str">
        <f>Calcu_ADJ!D240</f>
        <v>-</v>
      </c>
      <c r="N58" s="57" t="str">
        <f>Calcu_ADJ!E240</f>
        <v>-</v>
      </c>
      <c r="O58" s="57" t="str">
        <f>LEFT(Calcu_ADJ!K240)</f>
        <v>-</v>
      </c>
      <c r="Q58" s="57" t="str">
        <f>IF(Calcu_ADJ!N184=FALSE,Calcu!F240,Calcu_ADJ!F240)</f>
        <v/>
      </c>
    </row>
    <row r="59" spans="1:17" ht="15" customHeight="1">
      <c r="A59" s="296" t="str">
        <f>IF(Calcu!N185=TRUE,"","삭제")</f>
        <v>삭제</v>
      </c>
      <c r="B59" s="299"/>
      <c r="C59" s="299"/>
      <c r="D59" s="299"/>
      <c r="F59" s="151" t="str">
        <f>IF(Calcu_ADJ!N185=FALSE,Calcu!C241,Calcu_ADJ!C241)</f>
        <v/>
      </c>
      <c r="G59" s="151">
        <f ca="1">Calcu!C$228</f>
        <v>0</v>
      </c>
      <c r="H59" s="151" t="str">
        <f>IF(Calcu_ADJ!N185=FALSE,Calcu!J241,Calcu_ADJ!J241)</f>
        <v/>
      </c>
      <c r="J59" s="57" t="str">
        <f>Calcu!D241</f>
        <v/>
      </c>
      <c r="K59" s="57" t="str">
        <f>Calcu!E241</f>
        <v/>
      </c>
      <c r="L59" s="57" t="str">
        <f>LEFT(Calcu!K241)</f>
        <v/>
      </c>
      <c r="M59" s="57" t="str">
        <f>Calcu_ADJ!D241</f>
        <v>-</v>
      </c>
      <c r="N59" s="57" t="str">
        <f>Calcu_ADJ!E241</f>
        <v>-</v>
      </c>
      <c r="O59" s="57" t="str">
        <f>LEFT(Calcu_ADJ!K241)</f>
        <v>-</v>
      </c>
      <c r="Q59" s="57" t="str">
        <f>IF(Calcu_ADJ!N185=FALSE,Calcu!F241,Calcu_ADJ!F241)</f>
        <v/>
      </c>
    </row>
    <row r="60" spans="1:17" ht="15" customHeight="1">
      <c r="A60" s="296" t="str">
        <f>IF(Calcu!N186=TRUE,"","삭제")</f>
        <v>삭제</v>
      </c>
      <c r="B60" s="299"/>
      <c r="C60" s="299"/>
      <c r="D60" s="299"/>
      <c r="F60" s="151" t="str">
        <f>IF(Calcu_ADJ!N186=FALSE,Calcu!C242,Calcu_ADJ!C242)</f>
        <v/>
      </c>
      <c r="G60" s="151">
        <f ca="1">Calcu!C$228</f>
        <v>0</v>
      </c>
      <c r="H60" s="151" t="str">
        <f>IF(Calcu_ADJ!N186=FALSE,Calcu!J242,Calcu_ADJ!J242)</f>
        <v/>
      </c>
      <c r="J60" s="57" t="str">
        <f>Calcu!D242</f>
        <v/>
      </c>
      <c r="K60" s="57" t="str">
        <f>Calcu!E242</f>
        <v/>
      </c>
      <c r="L60" s="57" t="str">
        <f>LEFT(Calcu!K242)</f>
        <v/>
      </c>
      <c r="M60" s="57" t="str">
        <f>Calcu_ADJ!D242</f>
        <v>-</v>
      </c>
      <c r="N60" s="57" t="str">
        <f>Calcu_ADJ!E242</f>
        <v>-</v>
      </c>
      <c r="O60" s="57" t="str">
        <f>LEFT(Calcu_ADJ!K242)</f>
        <v>-</v>
      </c>
      <c r="Q60" s="57" t="str">
        <f>IF(Calcu_ADJ!N186=FALSE,Calcu!F242,Calcu_ADJ!F242)</f>
        <v/>
      </c>
    </row>
    <row r="61" spans="1:17" ht="15" customHeight="1">
      <c r="A61" s="296" t="str">
        <f>IF(Calcu!N187=TRUE,"","삭제")</f>
        <v>삭제</v>
      </c>
      <c r="B61" s="299"/>
      <c r="C61" s="299"/>
      <c r="D61" s="299"/>
      <c r="F61" s="151" t="str">
        <f>IF(Calcu_ADJ!N187=FALSE,Calcu!C243,Calcu_ADJ!C243)</f>
        <v/>
      </c>
      <c r="G61" s="151">
        <f ca="1">Calcu!C$228</f>
        <v>0</v>
      </c>
      <c r="H61" s="151" t="str">
        <f>IF(Calcu_ADJ!N187=FALSE,Calcu!J243,Calcu_ADJ!J243)</f>
        <v/>
      </c>
      <c r="J61" s="57" t="str">
        <f>Calcu!D243</f>
        <v/>
      </c>
      <c r="K61" s="57" t="str">
        <f>Calcu!E243</f>
        <v/>
      </c>
      <c r="L61" s="57" t="str">
        <f>LEFT(Calcu!K243)</f>
        <v/>
      </c>
      <c r="M61" s="57" t="str">
        <f>Calcu_ADJ!D243</f>
        <v>-</v>
      </c>
      <c r="N61" s="57" t="str">
        <f>Calcu_ADJ!E243</f>
        <v>-</v>
      </c>
      <c r="O61" s="57" t="str">
        <f>LEFT(Calcu_ADJ!K243)</f>
        <v>-</v>
      </c>
      <c r="Q61" s="57" t="str">
        <f>IF(Calcu_ADJ!N187=FALSE,Calcu!F243,Calcu_ADJ!F243)</f>
        <v/>
      </c>
    </row>
    <row r="62" spans="1:17" ht="15" customHeight="1">
      <c r="A62" s="296" t="str">
        <f>A63</f>
        <v>삭제</v>
      </c>
      <c r="B62" s="299"/>
      <c r="C62" s="299"/>
      <c r="D62" s="299"/>
      <c r="F62" s="151"/>
      <c r="G62" s="151"/>
      <c r="H62" s="151"/>
    </row>
    <row r="63" spans="1:17" ht="15" customHeight="1">
      <c r="A63" s="296" t="str">
        <f>IF(Calcu!N255=TRUE,"","삭제")</f>
        <v>삭제</v>
      </c>
      <c r="B63" s="299"/>
      <c r="C63" s="299"/>
      <c r="D63" s="299"/>
      <c r="F63" s="151" t="str">
        <f>IF(Calcu_ADJ!N255=FALSE,Calcu!C311,Calcu_ADJ!C311)</f>
        <v/>
      </c>
      <c r="G63" s="151">
        <f ca="1">Calcu!C$310</f>
        <v>0</v>
      </c>
      <c r="H63" s="151" t="str">
        <f>IF(Calcu_ADJ!N255=FALSE,Calcu!J311,Calcu_ADJ!J311)</f>
        <v/>
      </c>
      <c r="J63" s="57" t="str">
        <f>Calcu!D311</f>
        <v/>
      </c>
      <c r="K63" s="57" t="str">
        <f>Calcu!E311</f>
        <v/>
      </c>
      <c r="L63" s="57" t="str">
        <f>LEFT(Calcu!K311)</f>
        <v/>
      </c>
      <c r="M63" s="57" t="str">
        <f>Calcu_ADJ!D311</f>
        <v>-</v>
      </c>
      <c r="N63" s="57" t="str">
        <f>Calcu_ADJ!E311</f>
        <v>-</v>
      </c>
      <c r="O63" s="57" t="str">
        <f>LEFT(Calcu_ADJ!K311)</f>
        <v>-</v>
      </c>
      <c r="Q63" s="57" t="str">
        <f>IF(Calcu_ADJ!N255=FALSE,Calcu!F311,Calcu_ADJ!F311)</f>
        <v/>
      </c>
    </row>
    <row r="64" spans="1:17" ht="15" customHeight="1">
      <c r="A64" s="296" t="str">
        <f>IF(Calcu!N256=TRUE,"","삭제")</f>
        <v>삭제</v>
      </c>
      <c r="B64" s="299"/>
      <c r="C64" s="299"/>
      <c r="D64" s="299"/>
      <c r="F64" s="151" t="str">
        <f>IF(Calcu_ADJ!N256=FALSE,Calcu!C312,Calcu_ADJ!C312)</f>
        <v/>
      </c>
      <c r="G64" s="151">
        <f ca="1">Calcu!C$310</f>
        <v>0</v>
      </c>
      <c r="H64" s="151" t="str">
        <f>IF(Calcu_ADJ!N256=FALSE,Calcu!J312,Calcu_ADJ!J312)</f>
        <v/>
      </c>
      <c r="J64" s="57" t="str">
        <f>Calcu!D312</f>
        <v/>
      </c>
      <c r="K64" s="57" t="str">
        <f>Calcu!E312</f>
        <v/>
      </c>
      <c r="L64" s="57" t="str">
        <f>LEFT(Calcu!K312)</f>
        <v/>
      </c>
      <c r="M64" s="57" t="str">
        <f>Calcu_ADJ!D312</f>
        <v>-</v>
      </c>
      <c r="N64" s="57" t="str">
        <f>Calcu_ADJ!E312</f>
        <v>-</v>
      </c>
      <c r="O64" s="57" t="str">
        <f>LEFT(Calcu_ADJ!K312)</f>
        <v>-</v>
      </c>
      <c r="Q64" s="57" t="str">
        <f>IF(Calcu_ADJ!N256=FALSE,Calcu!F312,Calcu_ADJ!F312)</f>
        <v/>
      </c>
    </row>
    <row r="65" spans="1:17" ht="15" customHeight="1">
      <c r="A65" s="296" t="str">
        <f>IF(Calcu!N257=TRUE,"","삭제")</f>
        <v>삭제</v>
      </c>
      <c r="B65" s="299"/>
      <c r="C65" s="299"/>
      <c r="D65" s="299"/>
      <c r="F65" s="151" t="str">
        <f>IF(Calcu_ADJ!N257=FALSE,Calcu!C313,Calcu_ADJ!C313)</f>
        <v/>
      </c>
      <c r="G65" s="151">
        <f ca="1">Calcu!C$310</f>
        <v>0</v>
      </c>
      <c r="H65" s="151" t="str">
        <f>IF(Calcu_ADJ!N257=FALSE,Calcu!J313,Calcu_ADJ!J313)</f>
        <v/>
      </c>
      <c r="J65" s="57" t="str">
        <f>Calcu!D313</f>
        <v/>
      </c>
      <c r="K65" s="57" t="str">
        <f>Calcu!E313</f>
        <v/>
      </c>
      <c r="L65" s="57" t="str">
        <f>LEFT(Calcu!K313)</f>
        <v/>
      </c>
      <c r="M65" s="57" t="str">
        <f>Calcu_ADJ!D313</f>
        <v>-</v>
      </c>
      <c r="N65" s="57" t="str">
        <f>Calcu_ADJ!E313</f>
        <v>-</v>
      </c>
      <c r="O65" s="57" t="str">
        <f>LEFT(Calcu_ADJ!K313)</f>
        <v>-</v>
      </c>
      <c r="Q65" s="57" t="str">
        <f>IF(Calcu_ADJ!N257=FALSE,Calcu!F313,Calcu_ADJ!F313)</f>
        <v/>
      </c>
    </row>
    <row r="66" spans="1:17" ht="15" customHeight="1">
      <c r="A66" s="296" t="str">
        <f>IF(Calcu!N258=TRUE,"","삭제")</f>
        <v>삭제</v>
      </c>
      <c r="B66" s="299"/>
      <c r="C66" s="299"/>
      <c r="D66" s="299"/>
      <c r="F66" s="151" t="str">
        <f>IF(Calcu_ADJ!N258=FALSE,Calcu!C314,Calcu_ADJ!C314)</f>
        <v/>
      </c>
      <c r="G66" s="151">
        <f ca="1">Calcu!C$310</f>
        <v>0</v>
      </c>
      <c r="H66" s="151" t="str">
        <f>IF(Calcu_ADJ!N258=FALSE,Calcu!J314,Calcu_ADJ!J314)</f>
        <v/>
      </c>
      <c r="J66" s="57" t="str">
        <f>Calcu!D314</f>
        <v/>
      </c>
      <c r="K66" s="57" t="str">
        <f>Calcu!E314</f>
        <v/>
      </c>
      <c r="L66" s="57" t="str">
        <f>LEFT(Calcu!K314)</f>
        <v/>
      </c>
      <c r="M66" s="57" t="str">
        <f>Calcu_ADJ!D314</f>
        <v>-</v>
      </c>
      <c r="N66" s="57" t="str">
        <f>Calcu_ADJ!E314</f>
        <v>-</v>
      </c>
      <c r="O66" s="57" t="str">
        <f>LEFT(Calcu_ADJ!K314)</f>
        <v>-</v>
      </c>
      <c r="Q66" s="57" t="str">
        <f>IF(Calcu_ADJ!N258=FALSE,Calcu!F314,Calcu_ADJ!F314)</f>
        <v/>
      </c>
    </row>
    <row r="67" spans="1:17" ht="15" customHeight="1">
      <c r="A67" s="296" t="str">
        <f>IF(Calcu!N259=TRUE,"","삭제")</f>
        <v>삭제</v>
      </c>
      <c r="B67" s="299"/>
      <c r="C67" s="299"/>
      <c r="D67" s="299"/>
      <c r="F67" s="151" t="str">
        <f>IF(Calcu_ADJ!N259=FALSE,Calcu!C315,Calcu_ADJ!C315)</f>
        <v/>
      </c>
      <c r="G67" s="151">
        <f ca="1">Calcu!C$310</f>
        <v>0</v>
      </c>
      <c r="H67" s="151" t="str">
        <f>IF(Calcu_ADJ!N259=FALSE,Calcu!J315,Calcu_ADJ!J315)</f>
        <v/>
      </c>
      <c r="J67" s="57" t="str">
        <f>Calcu!D315</f>
        <v/>
      </c>
      <c r="K67" s="57" t="str">
        <f>Calcu!E315</f>
        <v/>
      </c>
      <c r="L67" s="57" t="str">
        <f>LEFT(Calcu!K315)</f>
        <v/>
      </c>
      <c r="M67" s="57" t="str">
        <f>Calcu_ADJ!D315</f>
        <v>-</v>
      </c>
      <c r="N67" s="57" t="str">
        <f>Calcu_ADJ!E315</f>
        <v>-</v>
      </c>
      <c r="O67" s="57" t="str">
        <f>LEFT(Calcu_ADJ!K315)</f>
        <v>-</v>
      </c>
      <c r="Q67" s="57" t="str">
        <f>IF(Calcu_ADJ!N259=FALSE,Calcu!F315,Calcu_ADJ!F315)</f>
        <v/>
      </c>
    </row>
    <row r="68" spans="1:17" ht="15" customHeight="1">
      <c r="A68" s="296" t="str">
        <f>IF(Calcu!N260=TRUE,"","삭제")</f>
        <v>삭제</v>
      </c>
      <c r="B68" s="299"/>
      <c r="C68" s="299"/>
      <c r="D68" s="299"/>
      <c r="F68" s="151" t="str">
        <f>IF(Calcu_ADJ!N260=FALSE,Calcu!C316,Calcu_ADJ!C316)</f>
        <v/>
      </c>
      <c r="G68" s="151">
        <f ca="1">Calcu!C$310</f>
        <v>0</v>
      </c>
      <c r="H68" s="151" t="str">
        <f>IF(Calcu_ADJ!N260=FALSE,Calcu!J316,Calcu_ADJ!J316)</f>
        <v/>
      </c>
      <c r="J68" s="57" t="str">
        <f>Calcu!D316</f>
        <v/>
      </c>
      <c r="K68" s="57" t="str">
        <f>Calcu!E316</f>
        <v/>
      </c>
      <c r="L68" s="57" t="str">
        <f>LEFT(Calcu!K316)</f>
        <v/>
      </c>
      <c r="M68" s="57" t="str">
        <f>Calcu_ADJ!D316</f>
        <v>-</v>
      </c>
      <c r="N68" s="57" t="str">
        <f>Calcu_ADJ!E316</f>
        <v>-</v>
      </c>
      <c r="O68" s="57" t="str">
        <f>LEFT(Calcu_ADJ!K316)</f>
        <v>-</v>
      </c>
      <c r="Q68" s="57" t="str">
        <f>IF(Calcu_ADJ!N260=FALSE,Calcu!F316,Calcu_ADJ!F316)</f>
        <v/>
      </c>
    </row>
    <row r="69" spans="1:17" ht="15" customHeight="1">
      <c r="A69" s="296" t="str">
        <f>IF(Calcu!N261=TRUE,"","삭제")</f>
        <v>삭제</v>
      </c>
      <c r="B69" s="299"/>
      <c r="C69" s="299"/>
      <c r="D69" s="299"/>
      <c r="F69" s="151" t="str">
        <f>IF(Calcu_ADJ!N261=FALSE,Calcu!C317,Calcu_ADJ!C317)</f>
        <v/>
      </c>
      <c r="G69" s="151">
        <f ca="1">Calcu!C$310</f>
        <v>0</v>
      </c>
      <c r="H69" s="151" t="str">
        <f>IF(Calcu_ADJ!N261=FALSE,Calcu!J317,Calcu_ADJ!J317)</f>
        <v/>
      </c>
      <c r="J69" s="57" t="str">
        <f>Calcu!D317</f>
        <v/>
      </c>
      <c r="K69" s="57" t="str">
        <f>Calcu!E317</f>
        <v/>
      </c>
      <c r="L69" s="57" t="str">
        <f>LEFT(Calcu!K317)</f>
        <v/>
      </c>
      <c r="M69" s="57" t="str">
        <f>Calcu_ADJ!D317</f>
        <v>-</v>
      </c>
      <c r="N69" s="57" t="str">
        <f>Calcu_ADJ!E317</f>
        <v>-</v>
      </c>
      <c r="O69" s="57" t="str">
        <f>LEFT(Calcu_ADJ!K317)</f>
        <v>-</v>
      </c>
      <c r="Q69" s="57" t="str">
        <f>IF(Calcu_ADJ!N261=FALSE,Calcu!F317,Calcu_ADJ!F317)</f>
        <v/>
      </c>
    </row>
    <row r="70" spans="1:17" ht="15" customHeight="1">
      <c r="A70" s="296" t="str">
        <f>IF(Calcu!N262=TRUE,"","삭제")</f>
        <v>삭제</v>
      </c>
      <c r="B70" s="299"/>
      <c r="C70" s="299"/>
      <c r="D70" s="299"/>
      <c r="F70" s="151" t="str">
        <f>IF(Calcu_ADJ!N262=FALSE,Calcu!C318,Calcu_ADJ!C318)</f>
        <v/>
      </c>
      <c r="G70" s="151">
        <f ca="1">Calcu!C$310</f>
        <v>0</v>
      </c>
      <c r="H70" s="151" t="str">
        <f>IF(Calcu_ADJ!N262=FALSE,Calcu!J318,Calcu_ADJ!J318)</f>
        <v/>
      </c>
      <c r="J70" s="57" t="str">
        <f>Calcu!D318</f>
        <v/>
      </c>
      <c r="K70" s="57" t="str">
        <f>Calcu!E318</f>
        <v/>
      </c>
      <c r="L70" s="57" t="str">
        <f>LEFT(Calcu!K318)</f>
        <v/>
      </c>
      <c r="M70" s="57" t="str">
        <f>Calcu_ADJ!D318</f>
        <v>-</v>
      </c>
      <c r="N70" s="57" t="str">
        <f>Calcu_ADJ!E318</f>
        <v>-</v>
      </c>
      <c r="O70" s="57" t="str">
        <f>LEFT(Calcu_ADJ!K318)</f>
        <v>-</v>
      </c>
      <c r="Q70" s="57" t="str">
        <f>IF(Calcu_ADJ!N262=FALSE,Calcu!F318,Calcu_ADJ!F318)</f>
        <v/>
      </c>
    </row>
    <row r="71" spans="1:17" ht="15" customHeight="1">
      <c r="A71" s="296" t="str">
        <f>IF(Calcu!N263=TRUE,"","삭제")</f>
        <v>삭제</v>
      </c>
      <c r="B71" s="299"/>
      <c r="C71" s="299"/>
      <c r="D71" s="299"/>
      <c r="F71" s="151" t="str">
        <f>IF(Calcu_ADJ!N263=FALSE,Calcu!C319,Calcu_ADJ!C319)</f>
        <v/>
      </c>
      <c r="G71" s="151">
        <f ca="1">Calcu!C$310</f>
        <v>0</v>
      </c>
      <c r="H71" s="151" t="str">
        <f>IF(Calcu_ADJ!N263=FALSE,Calcu!J319,Calcu_ADJ!J319)</f>
        <v/>
      </c>
      <c r="J71" s="57" t="str">
        <f>Calcu!D319</f>
        <v/>
      </c>
      <c r="K71" s="57" t="str">
        <f>Calcu!E319</f>
        <v/>
      </c>
      <c r="L71" s="57" t="str">
        <f>LEFT(Calcu!K319)</f>
        <v/>
      </c>
      <c r="M71" s="57" t="str">
        <f>Calcu_ADJ!D319</f>
        <v>-</v>
      </c>
      <c r="N71" s="57" t="str">
        <f>Calcu_ADJ!E319</f>
        <v>-</v>
      </c>
      <c r="O71" s="57" t="str">
        <f>LEFT(Calcu_ADJ!K319)</f>
        <v>-</v>
      </c>
      <c r="Q71" s="57" t="str">
        <f>IF(Calcu_ADJ!N263=FALSE,Calcu!F319,Calcu_ADJ!F319)</f>
        <v/>
      </c>
    </row>
    <row r="72" spans="1:17" ht="15" customHeight="1">
      <c r="A72" s="296" t="str">
        <f>IF(Calcu!N264=TRUE,"","삭제")</f>
        <v>삭제</v>
      </c>
      <c r="B72" s="299"/>
      <c r="C72" s="299"/>
      <c r="D72" s="299"/>
      <c r="F72" s="151" t="str">
        <f>IF(Calcu_ADJ!N264=FALSE,Calcu!C320,Calcu_ADJ!C320)</f>
        <v/>
      </c>
      <c r="G72" s="151">
        <f ca="1">Calcu!C$310</f>
        <v>0</v>
      </c>
      <c r="H72" s="151" t="str">
        <f>IF(Calcu_ADJ!N264=FALSE,Calcu!J320,Calcu_ADJ!J320)</f>
        <v/>
      </c>
      <c r="J72" s="57" t="str">
        <f>Calcu!D320</f>
        <v/>
      </c>
      <c r="K72" s="57" t="str">
        <f>Calcu!E320</f>
        <v/>
      </c>
      <c r="L72" s="57" t="str">
        <f>LEFT(Calcu!K320)</f>
        <v/>
      </c>
      <c r="M72" s="57" t="str">
        <f>Calcu_ADJ!D320</f>
        <v>-</v>
      </c>
      <c r="N72" s="57" t="str">
        <f>Calcu_ADJ!E320</f>
        <v>-</v>
      </c>
      <c r="O72" s="57" t="str">
        <f>LEFT(Calcu_ADJ!K320)</f>
        <v>-</v>
      </c>
      <c r="Q72" s="57" t="str">
        <f>IF(Calcu_ADJ!N264=FALSE,Calcu!F320,Calcu_ADJ!F320)</f>
        <v/>
      </c>
    </row>
    <row r="73" spans="1:17" ht="15" customHeight="1">
      <c r="A73" s="296" t="str">
        <f>IF(Calcu!N265=TRUE,"","삭제")</f>
        <v>삭제</v>
      </c>
      <c r="B73" s="299"/>
      <c r="C73" s="299"/>
      <c r="D73" s="299"/>
      <c r="F73" s="151" t="str">
        <f>IF(Calcu_ADJ!N265=FALSE,Calcu!C321,Calcu_ADJ!C321)</f>
        <v/>
      </c>
      <c r="G73" s="151">
        <f ca="1">Calcu!C$310</f>
        <v>0</v>
      </c>
      <c r="H73" s="151" t="str">
        <f>IF(Calcu_ADJ!N265=FALSE,Calcu!J321,Calcu_ADJ!J321)</f>
        <v/>
      </c>
      <c r="J73" s="57" t="str">
        <f>Calcu!D321</f>
        <v/>
      </c>
      <c r="K73" s="57" t="str">
        <f>Calcu!E321</f>
        <v/>
      </c>
      <c r="L73" s="57" t="str">
        <f>LEFT(Calcu!K321)</f>
        <v/>
      </c>
      <c r="M73" s="57" t="str">
        <f>Calcu_ADJ!D321</f>
        <v>-</v>
      </c>
      <c r="N73" s="57" t="str">
        <f>Calcu_ADJ!E321</f>
        <v>-</v>
      </c>
      <c r="O73" s="57" t="str">
        <f>LEFT(Calcu_ADJ!K321)</f>
        <v>-</v>
      </c>
      <c r="Q73" s="57" t="str">
        <f>IF(Calcu_ADJ!N265=FALSE,Calcu!F321,Calcu_ADJ!F321)</f>
        <v/>
      </c>
    </row>
    <row r="74" spans="1:17" ht="15" customHeight="1">
      <c r="A74" s="296" t="str">
        <f>IF(Calcu!N266=TRUE,"","삭제")</f>
        <v>삭제</v>
      </c>
      <c r="B74" s="299"/>
      <c r="C74" s="299"/>
      <c r="D74" s="299"/>
      <c r="F74" s="151" t="str">
        <f>IF(Calcu_ADJ!N266=FALSE,Calcu!C322,Calcu_ADJ!C322)</f>
        <v/>
      </c>
      <c r="G74" s="151">
        <f ca="1">Calcu!C$310</f>
        <v>0</v>
      </c>
      <c r="H74" s="151" t="str">
        <f>IF(Calcu_ADJ!N266=FALSE,Calcu!J322,Calcu_ADJ!J322)</f>
        <v/>
      </c>
      <c r="J74" s="57" t="str">
        <f>Calcu!D322</f>
        <v/>
      </c>
      <c r="K74" s="57" t="str">
        <f>Calcu!E322</f>
        <v/>
      </c>
      <c r="L74" s="57" t="str">
        <f>LEFT(Calcu!K322)</f>
        <v/>
      </c>
      <c r="M74" s="57" t="str">
        <f>Calcu_ADJ!D322</f>
        <v>-</v>
      </c>
      <c r="N74" s="57" t="str">
        <f>Calcu_ADJ!E322</f>
        <v>-</v>
      </c>
      <c r="O74" s="57" t="str">
        <f>LEFT(Calcu_ADJ!K322)</f>
        <v>-</v>
      </c>
      <c r="Q74" s="57" t="str">
        <f>IF(Calcu_ADJ!N266=FALSE,Calcu!F322,Calcu_ADJ!F322)</f>
        <v/>
      </c>
    </row>
    <row r="75" spans="1:17" ht="15" customHeight="1">
      <c r="A75" s="296" t="str">
        <f>IF(Calcu!N267=TRUE,"","삭제")</f>
        <v>삭제</v>
      </c>
      <c r="B75" s="299"/>
      <c r="C75" s="299"/>
      <c r="D75" s="299"/>
      <c r="F75" s="151" t="str">
        <f>IF(Calcu_ADJ!N267=FALSE,Calcu!C323,Calcu_ADJ!C323)</f>
        <v/>
      </c>
      <c r="G75" s="151">
        <f ca="1">Calcu!C$310</f>
        <v>0</v>
      </c>
      <c r="H75" s="151" t="str">
        <f>IF(Calcu_ADJ!N267=FALSE,Calcu!J323,Calcu_ADJ!J323)</f>
        <v/>
      </c>
      <c r="J75" s="57" t="str">
        <f>Calcu!D323</f>
        <v/>
      </c>
      <c r="K75" s="57" t="str">
        <f>Calcu!E323</f>
        <v/>
      </c>
      <c r="L75" s="57" t="str">
        <f>LEFT(Calcu!K323)</f>
        <v/>
      </c>
      <c r="M75" s="57" t="str">
        <f>Calcu_ADJ!D323</f>
        <v>-</v>
      </c>
      <c r="N75" s="57" t="str">
        <f>Calcu_ADJ!E323</f>
        <v>-</v>
      </c>
      <c r="O75" s="57" t="str">
        <f>LEFT(Calcu_ADJ!K323)</f>
        <v>-</v>
      </c>
      <c r="Q75" s="57" t="str">
        <f>IF(Calcu_ADJ!N267=FALSE,Calcu!F323,Calcu_ADJ!F323)</f>
        <v/>
      </c>
    </row>
    <row r="76" spans="1:17" ht="15" customHeight="1">
      <c r="A76" s="296" t="str">
        <f>IF(Calcu!N268=TRUE,"","삭제")</f>
        <v>삭제</v>
      </c>
      <c r="B76" s="299"/>
      <c r="C76" s="299"/>
      <c r="D76" s="299"/>
      <c r="F76" s="151" t="str">
        <f>IF(Calcu_ADJ!N268=FALSE,Calcu!C324,Calcu_ADJ!C324)</f>
        <v/>
      </c>
      <c r="G76" s="151">
        <f ca="1">Calcu!C$310</f>
        <v>0</v>
      </c>
      <c r="H76" s="151" t="str">
        <f>IF(Calcu_ADJ!N268=FALSE,Calcu!J324,Calcu_ADJ!J324)</f>
        <v/>
      </c>
      <c r="J76" s="57" t="str">
        <f>Calcu!D324</f>
        <v/>
      </c>
      <c r="K76" s="57" t="str">
        <f>Calcu!E324</f>
        <v/>
      </c>
      <c r="L76" s="57" t="str">
        <f>LEFT(Calcu!K324)</f>
        <v/>
      </c>
      <c r="M76" s="57" t="str">
        <f>Calcu_ADJ!D324</f>
        <v>-</v>
      </c>
      <c r="N76" s="57" t="str">
        <f>Calcu_ADJ!E324</f>
        <v>-</v>
      </c>
      <c r="O76" s="57" t="str">
        <f>LEFT(Calcu_ADJ!K324)</f>
        <v>-</v>
      </c>
      <c r="Q76" s="57" t="str">
        <f>IF(Calcu_ADJ!N268=FALSE,Calcu!F324,Calcu_ADJ!F324)</f>
        <v/>
      </c>
    </row>
    <row r="77" spans="1:17" ht="15" customHeight="1">
      <c r="A77" s="296" t="str">
        <f>IF(Calcu!N269=TRUE,"","삭제")</f>
        <v>삭제</v>
      </c>
      <c r="B77" s="299"/>
      <c r="C77" s="299"/>
      <c r="D77" s="299"/>
      <c r="F77" s="151" t="str">
        <f>IF(Calcu_ADJ!N269=FALSE,Calcu!C325,Calcu_ADJ!C325)</f>
        <v/>
      </c>
      <c r="G77" s="151">
        <f ca="1">Calcu!C$310</f>
        <v>0</v>
      </c>
      <c r="H77" s="151" t="str">
        <f>IF(Calcu_ADJ!N269=FALSE,Calcu!J325,Calcu_ADJ!J325)</f>
        <v/>
      </c>
      <c r="J77" s="57" t="str">
        <f>Calcu!D325</f>
        <v/>
      </c>
      <c r="K77" s="57" t="str">
        <f>Calcu!E325</f>
        <v/>
      </c>
      <c r="L77" s="57" t="str">
        <f>LEFT(Calcu!K325)</f>
        <v/>
      </c>
      <c r="M77" s="57" t="str">
        <f>Calcu_ADJ!D325</f>
        <v>-</v>
      </c>
      <c r="N77" s="57" t="str">
        <f>Calcu_ADJ!E325</f>
        <v>-</v>
      </c>
      <c r="O77" s="57" t="str">
        <f>LEFT(Calcu_ADJ!K325)</f>
        <v>-</v>
      </c>
      <c r="Q77" s="57" t="str">
        <f>IF(Calcu_ADJ!N269=FALSE,Calcu!F325,Calcu_ADJ!F325)</f>
        <v/>
      </c>
    </row>
    <row r="78" spans="1:17" ht="15" customHeight="1">
      <c r="A78" s="296"/>
      <c r="F78" s="151"/>
      <c r="G78" s="151"/>
      <c r="H78" s="151"/>
    </row>
    <row r="79" spans="1:17" ht="15" customHeight="1">
      <c r="A79" s="296"/>
      <c r="G79" s="300" t="s">
        <v>669</v>
      </c>
      <c r="H79" s="344">
        <v>2</v>
      </c>
      <c r="K79" s="301"/>
      <c r="Q79" s="300"/>
    </row>
    <row r="80" spans="1:17" ht="15" customHeight="1"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302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5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6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33203125" style="55" customWidth="1"/>
    <col min="4" max="4" width="6.77734375" style="55" customWidth="1"/>
    <col min="5" max="5" width="12.77734375" style="55" customWidth="1"/>
    <col min="6" max="6" width="12.77734375" style="57" customWidth="1"/>
    <col min="7" max="7" width="11.77734375" style="55" customWidth="1"/>
    <col min="8" max="8" width="14.77734375" style="55" customWidth="1"/>
    <col min="9" max="11" width="3.33203125" style="55" customWidth="1"/>
    <col min="12" max="16384" width="10.77734375" style="55"/>
  </cols>
  <sheetData>
    <row r="1" spans="1:11" s="2" customFormat="1" ht="33" customHeight="1">
      <c r="A1" s="464" t="s">
        <v>130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</row>
    <row r="2" spans="1:11" s="2" customFormat="1" ht="33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  <c r="K2" s="464"/>
    </row>
    <row r="3" spans="1:11" s="2" customFormat="1" ht="12.75" customHeight="1">
      <c r="A3" s="17"/>
      <c r="B3" s="17"/>
      <c r="C3" s="17"/>
      <c r="D3" s="16"/>
      <c r="E3" s="16"/>
      <c r="F3" s="34"/>
      <c r="G3" s="16"/>
      <c r="H3" s="16"/>
      <c r="I3" s="16"/>
      <c r="J3" s="16"/>
      <c r="K3" s="16"/>
    </row>
    <row r="4" spans="1:11" s="1" customFormat="1" ht="13.5" customHeight="1">
      <c r="A4" s="33"/>
      <c r="B4" s="33"/>
      <c r="C4" s="33"/>
      <c r="D4" s="18"/>
      <c r="E4" s="18"/>
      <c r="F4" s="35"/>
      <c r="G4" s="19"/>
      <c r="H4" s="18"/>
      <c r="I4" s="18"/>
      <c r="J4" s="20"/>
      <c r="K4" s="19"/>
    </row>
    <row r="5" spans="1:11" s="52" customFormat="1" ht="15" customHeight="1">
      <c r="F5" s="53"/>
    </row>
    <row r="6" spans="1:11" ht="15" customHeight="1">
      <c r="A6" s="227" t="str">
        <f>IF(Calcu!B9=TRUE,"","삭제")</f>
        <v>삭제</v>
      </c>
      <c r="D6" s="83" t="str">
        <f>"○ 품명 : "&amp;기본정보!C$5</f>
        <v xml:space="preserve">○ 품명 : </v>
      </c>
      <c r="F6" s="55"/>
      <c r="G6" s="57"/>
    </row>
    <row r="7" spans="1:11" ht="15" customHeight="1">
      <c r="A7" s="153" t="str">
        <f>A6</f>
        <v>삭제</v>
      </c>
      <c r="D7" s="83" t="str">
        <f>"○ 제작회사 : "&amp;기본정보!C$6</f>
        <v xml:space="preserve">○ 제작회사 : </v>
      </c>
      <c r="F7" s="55"/>
      <c r="G7" s="57"/>
    </row>
    <row r="8" spans="1:11" ht="15" customHeight="1">
      <c r="A8" s="153" t="str">
        <f>A6</f>
        <v>삭제</v>
      </c>
      <c r="D8" s="83" t="str">
        <f>"○ 형식 : "&amp;기본정보!C$7</f>
        <v xml:space="preserve">○ 형식 : </v>
      </c>
      <c r="F8" s="55"/>
      <c r="G8" s="57"/>
    </row>
    <row r="9" spans="1:11" ht="15" customHeight="1">
      <c r="A9" s="153" t="str">
        <f>A6</f>
        <v>삭제</v>
      </c>
      <c r="D9" s="83" t="str">
        <f>"○ 기기번호 : "&amp;기본정보!C$8</f>
        <v xml:space="preserve">○ 기기번호 : </v>
      </c>
      <c r="F9" s="55"/>
      <c r="G9" s="57"/>
    </row>
    <row r="10" spans="1:11" ht="15" customHeight="1">
      <c r="A10" s="153" t="str">
        <f>A6</f>
        <v>삭제</v>
      </c>
      <c r="D10" s="83"/>
      <c r="F10" s="55"/>
      <c r="G10" s="57"/>
    </row>
    <row r="11" spans="1:11" s="57" customFormat="1" ht="15" customHeight="1">
      <c r="A11" s="153" t="str">
        <f>A6</f>
        <v>삭제</v>
      </c>
      <c r="B11" s="55"/>
      <c r="C11" s="55"/>
      <c r="D11" s="59" t="s">
        <v>96</v>
      </c>
      <c r="E11" s="55"/>
      <c r="F11" s="55"/>
      <c r="H11" s="55"/>
      <c r="I11" s="55"/>
      <c r="J11" s="55"/>
      <c r="K11" s="55"/>
    </row>
    <row r="12" spans="1:11" s="142" customFormat="1" ht="15" customHeight="1">
      <c r="A12" s="153" t="str">
        <f>A6</f>
        <v>삭제</v>
      </c>
      <c r="B12" s="55"/>
      <c r="C12" s="55"/>
      <c r="D12" s="451" t="s">
        <v>54</v>
      </c>
      <c r="E12" s="164" t="s">
        <v>82</v>
      </c>
      <c r="F12" s="454" t="e">
        <f>Calcu!$J$328</f>
        <v>#N/A</v>
      </c>
      <c r="G12" s="455"/>
      <c r="H12" s="456"/>
      <c r="I12" s="55"/>
      <c r="J12" s="55"/>
      <c r="K12" s="55"/>
    </row>
    <row r="13" spans="1:11" s="142" customFormat="1" ht="15" customHeight="1">
      <c r="A13" s="153" t="str">
        <f>A6</f>
        <v>삭제</v>
      </c>
      <c r="B13" s="55"/>
      <c r="C13" s="55"/>
      <c r="D13" s="452"/>
      <c r="E13" s="457" t="s">
        <v>60</v>
      </c>
      <c r="F13" s="459" t="s">
        <v>51</v>
      </c>
      <c r="G13" s="461" t="s">
        <v>95</v>
      </c>
      <c r="H13" s="462" t="s">
        <v>600</v>
      </c>
      <c r="I13" s="55"/>
      <c r="J13" s="55"/>
      <c r="K13" s="55"/>
    </row>
    <row r="14" spans="1:11" s="142" customFormat="1" ht="15" customHeight="1">
      <c r="A14" s="153" t="str">
        <f>A6</f>
        <v>삭제</v>
      </c>
      <c r="B14" s="55"/>
      <c r="C14" s="55"/>
      <c r="D14" s="452"/>
      <c r="E14" s="458"/>
      <c r="F14" s="460"/>
      <c r="G14" s="461"/>
      <c r="H14" s="463"/>
      <c r="I14" s="55"/>
      <c r="J14" s="55"/>
      <c r="K14" s="55"/>
    </row>
    <row r="15" spans="1:11" s="142" customFormat="1" ht="15" customHeight="1">
      <c r="A15" s="153" t="str">
        <f>A6</f>
        <v>삭제</v>
      </c>
      <c r="B15" s="57"/>
      <c r="C15" s="57"/>
      <c r="D15" s="453"/>
      <c r="E15" s="79">
        <f ca="1">Calcu!C64</f>
        <v>0</v>
      </c>
      <c r="F15" s="78">
        <f ca="1">Calcu!D64</f>
        <v>0</v>
      </c>
      <c r="G15" s="76">
        <f ca="1">Calcu!J64</f>
        <v>0</v>
      </c>
      <c r="H15" s="77"/>
      <c r="I15" s="55"/>
      <c r="J15" s="55"/>
      <c r="K15" s="55"/>
    </row>
    <row r="16" spans="1:11" s="142" customFormat="1" ht="15" customHeight="1">
      <c r="A16" s="227" t="str">
        <f>IF(Calcu!N9=TRUE,"","삭제")</f>
        <v>삭제</v>
      </c>
      <c r="B16" s="57"/>
      <c r="C16" s="57"/>
      <c r="D16" s="166">
        <f>Calcu!B65</f>
        <v>1</v>
      </c>
      <c r="E16" s="168" t="str">
        <f>Calcu!C65</f>
        <v/>
      </c>
      <c r="F16" s="169" t="str">
        <f>Calcu!D65</f>
        <v/>
      </c>
      <c r="G16" s="170" t="str">
        <f>Calcu!J65</f>
        <v/>
      </c>
      <c r="H16" s="171" t="str">
        <f>Calcu!K65</f>
        <v/>
      </c>
      <c r="I16" s="55"/>
      <c r="J16" s="55"/>
      <c r="K16" s="55"/>
    </row>
    <row r="17" spans="1:11" s="142" customFormat="1" ht="15" customHeight="1">
      <c r="A17" s="227" t="str">
        <f>IF(Calcu!N10=TRUE,"","삭제")</f>
        <v>삭제</v>
      </c>
      <c r="B17" s="57"/>
      <c r="C17" s="57"/>
      <c r="D17" s="165">
        <f>Calcu!B66</f>
        <v>2</v>
      </c>
      <c r="E17" s="172" t="str">
        <f>Calcu!C66</f>
        <v/>
      </c>
      <c r="F17" s="173" t="str">
        <f>Calcu!D66</f>
        <v/>
      </c>
      <c r="G17" s="174" t="str">
        <f>Calcu!J66</f>
        <v/>
      </c>
      <c r="H17" s="175" t="str">
        <f>Calcu!K66</f>
        <v/>
      </c>
      <c r="I17" s="55"/>
      <c r="J17" s="55"/>
      <c r="K17" s="55"/>
    </row>
    <row r="18" spans="1:11" s="142" customFormat="1" ht="15" customHeight="1">
      <c r="A18" s="227" t="str">
        <f>IF(Calcu!N11=TRUE,"","삭제")</f>
        <v>삭제</v>
      </c>
      <c r="B18" s="57"/>
      <c r="C18" s="57"/>
      <c r="D18" s="165">
        <f>Calcu!B67</f>
        <v>3</v>
      </c>
      <c r="E18" s="172" t="str">
        <f>Calcu!C67</f>
        <v/>
      </c>
      <c r="F18" s="173" t="str">
        <f>Calcu!D67</f>
        <v/>
      </c>
      <c r="G18" s="174" t="str">
        <f>Calcu!J67</f>
        <v/>
      </c>
      <c r="H18" s="175" t="str">
        <f>Calcu!K67</f>
        <v/>
      </c>
      <c r="I18" s="55"/>
      <c r="J18" s="55"/>
      <c r="K18" s="55"/>
    </row>
    <row r="19" spans="1:11" s="142" customFormat="1" ht="15" customHeight="1">
      <c r="A19" s="227" t="str">
        <f>IF(Calcu!N12=TRUE,"","삭제")</f>
        <v>삭제</v>
      </c>
      <c r="B19" s="57"/>
      <c r="C19" s="57"/>
      <c r="D19" s="165">
        <f>Calcu!B68</f>
        <v>4</v>
      </c>
      <c r="E19" s="172" t="str">
        <f>Calcu!C68</f>
        <v/>
      </c>
      <c r="F19" s="173" t="str">
        <f>Calcu!D68</f>
        <v/>
      </c>
      <c r="G19" s="174" t="str">
        <f>Calcu!J68</f>
        <v/>
      </c>
      <c r="H19" s="175" t="str">
        <f>Calcu!K68</f>
        <v/>
      </c>
      <c r="I19" s="55"/>
      <c r="J19" s="55"/>
      <c r="K19" s="55"/>
    </row>
    <row r="20" spans="1:11" s="142" customFormat="1" ht="15" customHeight="1">
      <c r="A20" s="227" t="str">
        <f>IF(Calcu!N13=TRUE,"","삭제")</f>
        <v>삭제</v>
      </c>
      <c r="B20" s="57"/>
      <c r="C20" s="57"/>
      <c r="D20" s="165">
        <f>Calcu!B69</f>
        <v>5</v>
      </c>
      <c r="E20" s="172" t="str">
        <f>Calcu!C69</f>
        <v/>
      </c>
      <c r="F20" s="173" t="str">
        <f>Calcu!D69</f>
        <v/>
      </c>
      <c r="G20" s="174" t="str">
        <f>Calcu!J69</f>
        <v/>
      </c>
      <c r="H20" s="175" t="str">
        <f>Calcu!K69</f>
        <v/>
      </c>
      <c r="I20" s="55"/>
      <c r="J20" s="55"/>
      <c r="K20" s="55"/>
    </row>
    <row r="21" spans="1:11" s="142" customFormat="1" ht="15" customHeight="1">
      <c r="A21" s="227" t="str">
        <f>IF(Calcu!N14=TRUE,"","삭제")</f>
        <v>삭제</v>
      </c>
      <c r="B21" s="57"/>
      <c r="C21" s="57"/>
      <c r="D21" s="165">
        <f>Calcu!B70</f>
        <v>6</v>
      </c>
      <c r="E21" s="172" t="str">
        <f>Calcu!C70</f>
        <v/>
      </c>
      <c r="F21" s="173" t="str">
        <f>Calcu!D70</f>
        <v/>
      </c>
      <c r="G21" s="174" t="str">
        <f>Calcu!J70</f>
        <v/>
      </c>
      <c r="H21" s="175" t="str">
        <f>Calcu!K70</f>
        <v/>
      </c>
      <c r="I21" s="55"/>
      <c r="J21" s="55"/>
      <c r="K21" s="55"/>
    </row>
    <row r="22" spans="1:11" s="142" customFormat="1" ht="15" customHeight="1">
      <c r="A22" s="227" t="str">
        <f>IF(Calcu!N15=TRUE,"","삭제")</f>
        <v>삭제</v>
      </c>
      <c r="B22" s="57"/>
      <c r="C22" s="57"/>
      <c r="D22" s="165">
        <f>Calcu!B71</f>
        <v>7</v>
      </c>
      <c r="E22" s="172" t="str">
        <f>Calcu!C71</f>
        <v/>
      </c>
      <c r="F22" s="173" t="str">
        <f>Calcu!D71</f>
        <v/>
      </c>
      <c r="G22" s="174" t="str">
        <f>Calcu!J71</f>
        <v/>
      </c>
      <c r="H22" s="175" t="str">
        <f>Calcu!K71</f>
        <v/>
      </c>
      <c r="I22" s="55"/>
      <c r="J22" s="55"/>
      <c r="K22" s="55"/>
    </row>
    <row r="23" spans="1:11" s="142" customFormat="1" ht="15" customHeight="1">
      <c r="A23" s="227" t="str">
        <f>IF(Calcu!N16=TRUE,"","삭제")</f>
        <v>삭제</v>
      </c>
      <c r="B23" s="57"/>
      <c r="C23" s="57"/>
      <c r="D23" s="165">
        <f>Calcu!B72</f>
        <v>8</v>
      </c>
      <c r="E23" s="172" t="str">
        <f>Calcu!C72</f>
        <v/>
      </c>
      <c r="F23" s="173" t="str">
        <f>Calcu!D72</f>
        <v/>
      </c>
      <c r="G23" s="174" t="str">
        <f>Calcu!J72</f>
        <v/>
      </c>
      <c r="H23" s="175" t="str">
        <f>Calcu!K72</f>
        <v/>
      </c>
      <c r="I23" s="55"/>
      <c r="J23" s="55"/>
      <c r="K23" s="55"/>
    </row>
    <row r="24" spans="1:11" s="142" customFormat="1" ht="15" customHeight="1">
      <c r="A24" s="227" t="str">
        <f>IF(Calcu!N17=TRUE,"","삭제")</f>
        <v>삭제</v>
      </c>
      <c r="B24" s="57"/>
      <c r="C24" s="57"/>
      <c r="D24" s="165">
        <f>Calcu!B73</f>
        <v>9</v>
      </c>
      <c r="E24" s="172" t="str">
        <f>Calcu!C73</f>
        <v/>
      </c>
      <c r="F24" s="173" t="str">
        <f>Calcu!D73</f>
        <v/>
      </c>
      <c r="G24" s="174" t="str">
        <f>Calcu!J73</f>
        <v/>
      </c>
      <c r="H24" s="175" t="str">
        <f>Calcu!K73</f>
        <v/>
      </c>
      <c r="I24" s="55"/>
      <c r="J24" s="55"/>
      <c r="K24" s="55"/>
    </row>
    <row r="25" spans="1:11" s="142" customFormat="1" ht="15" customHeight="1">
      <c r="A25" s="227" t="str">
        <f>IF(Calcu!N18=TRUE,"","삭제")</f>
        <v>삭제</v>
      </c>
      <c r="B25" s="55"/>
      <c r="C25" s="55"/>
      <c r="D25" s="165">
        <f>Calcu!B74</f>
        <v>10</v>
      </c>
      <c r="E25" s="172" t="str">
        <f>Calcu!C74</f>
        <v/>
      </c>
      <c r="F25" s="173" t="str">
        <f>Calcu!D74</f>
        <v/>
      </c>
      <c r="G25" s="174" t="str">
        <f>Calcu!J74</f>
        <v/>
      </c>
      <c r="H25" s="175" t="str">
        <f>Calcu!K74</f>
        <v/>
      </c>
      <c r="I25" s="55"/>
      <c r="J25" s="55"/>
      <c r="K25" s="55"/>
    </row>
    <row r="26" spans="1:11" s="142" customFormat="1" ht="15" customHeight="1">
      <c r="A26" s="227" t="str">
        <f>IF(Calcu!N19=TRUE,"","삭제")</f>
        <v>삭제</v>
      </c>
      <c r="B26" s="55"/>
      <c r="C26" s="55"/>
      <c r="D26" s="165">
        <f>Calcu!B75</f>
        <v>11</v>
      </c>
      <c r="E26" s="172" t="str">
        <f>Calcu!C75</f>
        <v/>
      </c>
      <c r="F26" s="173" t="str">
        <f>Calcu!D75</f>
        <v/>
      </c>
      <c r="G26" s="174" t="str">
        <f>Calcu!J75</f>
        <v/>
      </c>
      <c r="H26" s="175" t="str">
        <f>Calcu!K75</f>
        <v/>
      </c>
      <c r="I26" s="55"/>
      <c r="J26" s="55"/>
      <c r="K26" s="55"/>
    </row>
    <row r="27" spans="1:11" s="142" customFormat="1" ht="15" customHeight="1">
      <c r="A27" s="227" t="str">
        <f>IF(Calcu!N20=TRUE,"","삭제")</f>
        <v>삭제</v>
      </c>
      <c r="B27" s="55"/>
      <c r="C27" s="55"/>
      <c r="D27" s="165">
        <f>Calcu!B76</f>
        <v>12</v>
      </c>
      <c r="E27" s="172" t="str">
        <f>Calcu!C76</f>
        <v/>
      </c>
      <c r="F27" s="173" t="str">
        <f>Calcu!D76</f>
        <v/>
      </c>
      <c r="G27" s="174" t="str">
        <f>Calcu!J76</f>
        <v/>
      </c>
      <c r="H27" s="175" t="str">
        <f>Calcu!K76</f>
        <v/>
      </c>
      <c r="I27" s="55"/>
      <c r="J27" s="55"/>
      <c r="K27" s="55"/>
    </row>
    <row r="28" spans="1:11" s="142" customFormat="1" ht="15" customHeight="1">
      <c r="A28" s="227" t="str">
        <f>IF(Calcu!N21=TRUE,"","삭제")</f>
        <v>삭제</v>
      </c>
      <c r="B28" s="55"/>
      <c r="C28" s="55"/>
      <c r="D28" s="165">
        <f>Calcu!B77</f>
        <v>13</v>
      </c>
      <c r="E28" s="172" t="str">
        <f>Calcu!C77</f>
        <v/>
      </c>
      <c r="F28" s="173" t="str">
        <f>Calcu!D77</f>
        <v/>
      </c>
      <c r="G28" s="174" t="str">
        <f>Calcu!J77</f>
        <v/>
      </c>
      <c r="H28" s="175" t="str">
        <f>Calcu!K77</f>
        <v/>
      </c>
      <c r="I28" s="55"/>
      <c r="J28" s="55"/>
      <c r="K28" s="55"/>
    </row>
    <row r="29" spans="1:11" s="142" customFormat="1" ht="15" customHeight="1">
      <c r="A29" s="227" t="str">
        <f>IF(Calcu!N22=TRUE,"","삭제")</f>
        <v>삭제</v>
      </c>
      <c r="B29" s="55"/>
      <c r="C29" s="55"/>
      <c r="D29" s="165">
        <f>Calcu!B78</f>
        <v>14</v>
      </c>
      <c r="E29" s="172" t="str">
        <f>Calcu!C78</f>
        <v/>
      </c>
      <c r="F29" s="173" t="str">
        <f>Calcu!D78</f>
        <v/>
      </c>
      <c r="G29" s="174" t="str">
        <f>Calcu!J78</f>
        <v/>
      </c>
      <c r="H29" s="175" t="str">
        <f>Calcu!K78</f>
        <v/>
      </c>
      <c r="I29" s="55"/>
      <c r="J29" s="55"/>
      <c r="K29" s="55"/>
    </row>
    <row r="30" spans="1:11" s="142" customFormat="1" ht="15" customHeight="1">
      <c r="A30" s="227" t="str">
        <f>IF(Calcu!N23=TRUE,"","삭제")</f>
        <v>삭제</v>
      </c>
      <c r="B30" s="55"/>
      <c r="C30" s="55"/>
      <c r="D30" s="167">
        <f>Calcu!B79</f>
        <v>15</v>
      </c>
      <c r="E30" s="176" t="str">
        <f>Calcu!C79</f>
        <v/>
      </c>
      <c r="F30" s="177" t="str">
        <f>Calcu!D79</f>
        <v/>
      </c>
      <c r="G30" s="178" t="str">
        <f>Calcu!J79</f>
        <v/>
      </c>
      <c r="H30" s="179" t="str">
        <f>Calcu!K79</f>
        <v/>
      </c>
      <c r="I30" s="55"/>
      <c r="J30" s="55"/>
      <c r="K30" s="55"/>
    </row>
    <row r="31" spans="1:11" s="142" customFormat="1" ht="15" customHeight="1">
      <c r="A31" s="227" t="str">
        <f>A49</f>
        <v>삭제</v>
      </c>
      <c r="B31" s="152"/>
      <c r="C31" s="152"/>
      <c r="D31" s="181"/>
      <c r="E31" s="182"/>
      <c r="F31" s="181"/>
      <c r="G31" s="181"/>
      <c r="H31" s="181"/>
      <c r="I31" s="152"/>
      <c r="J31" s="55"/>
      <c r="K31" s="55"/>
    </row>
    <row r="32" spans="1:11" s="142" customFormat="1" ht="15" customHeight="1">
      <c r="A32" s="153" t="str">
        <f>A31</f>
        <v>삭제</v>
      </c>
      <c r="B32" s="54"/>
      <c r="C32" s="54"/>
      <c r="D32" s="56"/>
      <c r="E32" s="54"/>
      <c r="F32" s="450" t="s">
        <v>91</v>
      </c>
      <c r="G32" s="450"/>
      <c r="H32" s="54"/>
      <c r="I32" s="56"/>
      <c r="J32" s="55"/>
      <c r="K32" s="55"/>
    </row>
    <row r="33" spans="1:11" s="142" customFormat="1" ht="15" customHeight="1">
      <c r="A33" s="153" t="str">
        <f>A32</f>
        <v>삭제</v>
      </c>
      <c r="B33" s="54"/>
      <c r="C33" s="54"/>
      <c r="D33" s="56"/>
      <c r="E33" s="54"/>
      <c r="F33" s="163"/>
      <c r="G33" s="163"/>
      <c r="H33" s="54"/>
      <c r="I33" s="56"/>
      <c r="J33" s="55"/>
      <c r="K33" s="55"/>
    </row>
    <row r="34" spans="1:11" s="142" customFormat="1" ht="15" customHeight="1">
      <c r="A34" s="153" t="str">
        <f t="shared" ref="A34:A47" si="0">A33</f>
        <v>삭제</v>
      </c>
      <c r="B34" s="54"/>
      <c r="C34" s="54"/>
      <c r="D34" s="56"/>
      <c r="E34" s="54"/>
      <c r="F34" s="163"/>
      <c r="G34" s="163"/>
      <c r="H34" s="54"/>
      <c r="I34" s="56"/>
      <c r="J34" s="55"/>
      <c r="K34" s="55"/>
    </row>
    <row r="35" spans="1:11" s="142" customFormat="1" ht="15" customHeight="1">
      <c r="A35" s="153" t="str">
        <f t="shared" si="0"/>
        <v>삭제</v>
      </c>
      <c r="B35" s="54"/>
      <c r="C35" s="54"/>
      <c r="D35" s="56"/>
      <c r="E35" s="54"/>
      <c r="F35" s="163"/>
      <c r="G35" s="163"/>
      <c r="H35" s="54"/>
      <c r="I35" s="56"/>
      <c r="J35" s="55"/>
      <c r="K35" s="55"/>
    </row>
    <row r="36" spans="1:11" s="142" customFormat="1" ht="15" customHeight="1">
      <c r="A36" s="153" t="str">
        <f t="shared" si="0"/>
        <v>삭제</v>
      </c>
      <c r="B36" s="54"/>
      <c r="C36" s="54"/>
      <c r="D36" s="56"/>
      <c r="E36" s="54"/>
      <c r="F36" s="163"/>
      <c r="G36" s="163"/>
      <c r="H36" s="54"/>
      <c r="I36" s="56"/>
      <c r="J36" s="55"/>
      <c r="K36" s="55"/>
    </row>
    <row r="37" spans="1:11" s="142" customFormat="1" ht="15" customHeight="1">
      <c r="A37" s="153" t="str">
        <f t="shared" si="0"/>
        <v>삭제</v>
      </c>
      <c r="B37" s="54"/>
      <c r="C37" s="54"/>
      <c r="D37" s="56"/>
      <c r="E37" s="54"/>
      <c r="F37" s="163"/>
      <c r="G37" s="163"/>
      <c r="H37" s="54"/>
      <c r="I37" s="56"/>
      <c r="J37" s="55"/>
      <c r="K37" s="55"/>
    </row>
    <row r="38" spans="1:11" s="142" customFormat="1" ht="15" customHeight="1">
      <c r="A38" s="153" t="str">
        <f t="shared" si="0"/>
        <v>삭제</v>
      </c>
      <c r="B38" s="54"/>
      <c r="C38" s="54"/>
      <c r="D38" s="56"/>
      <c r="E38" s="54"/>
      <c r="F38" s="163"/>
      <c r="G38" s="163"/>
      <c r="H38" s="54"/>
      <c r="I38" s="56"/>
      <c r="J38" s="55"/>
      <c r="K38" s="55"/>
    </row>
    <row r="39" spans="1:11" s="142" customFormat="1" ht="15" customHeight="1">
      <c r="A39" s="153" t="str">
        <f t="shared" si="0"/>
        <v>삭제</v>
      </c>
      <c r="B39" s="54"/>
      <c r="C39" s="54"/>
      <c r="D39" s="56"/>
      <c r="E39" s="54"/>
      <c r="F39" s="163"/>
      <c r="G39" s="163"/>
      <c r="H39" s="54"/>
      <c r="I39" s="56"/>
      <c r="J39" s="55"/>
      <c r="K39" s="55"/>
    </row>
    <row r="40" spans="1:11" s="142" customFormat="1" ht="15" customHeight="1">
      <c r="A40" s="153" t="str">
        <f t="shared" si="0"/>
        <v>삭제</v>
      </c>
      <c r="B40" s="54"/>
      <c r="C40" s="54"/>
      <c r="D40" s="56"/>
      <c r="E40" s="54"/>
      <c r="F40" s="163"/>
      <c r="G40" s="163"/>
      <c r="H40" s="54"/>
      <c r="I40" s="56"/>
      <c r="J40" s="55"/>
      <c r="K40" s="55"/>
    </row>
    <row r="41" spans="1:11" s="142" customFormat="1" ht="15" customHeight="1">
      <c r="A41" s="153" t="str">
        <f t="shared" si="0"/>
        <v>삭제</v>
      </c>
      <c r="B41" s="54"/>
      <c r="C41" s="54"/>
      <c r="D41" s="56"/>
      <c r="E41" s="54"/>
      <c r="F41" s="163"/>
      <c r="G41" s="163"/>
      <c r="H41" s="54"/>
      <c r="I41" s="56"/>
      <c r="J41" s="55"/>
      <c r="K41" s="55"/>
    </row>
    <row r="42" spans="1:11" s="142" customFormat="1" ht="15" customHeight="1">
      <c r="A42" s="153" t="str">
        <f t="shared" si="0"/>
        <v>삭제</v>
      </c>
      <c r="B42" s="54"/>
      <c r="C42" s="54"/>
      <c r="D42" s="56"/>
      <c r="E42" s="54"/>
      <c r="F42" s="163"/>
      <c r="G42" s="163"/>
      <c r="H42" s="54"/>
      <c r="I42" s="56"/>
      <c r="J42" s="55"/>
      <c r="K42" s="55"/>
    </row>
    <row r="43" spans="1:11" s="142" customFormat="1" ht="15" customHeight="1">
      <c r="A43" s="153" t="str">
        <f t="shared" si="0"/>
        <v>삭제</v>
      </c>
      <c r="B43" s="55"/>
      <c r="C43" s="55"/>
      <c r="D43" s="55"/>
      <c r="E43" s="154"/>
      <c r="F43" s="57"/>
      <c r="G43" s="55"/>
      <c r="H43" s="154"/>
      <c r="I43" s="154"/>
      <c r="J43" s="55"/>
      <c r="K43" s="55"/>
    </row>
    <row r="44" spans="1:11" s="142" customFormat="1" ht="15" customHeight="1">
      <c r="A44" s="153" t="str">
        <f t="shared" si="0"/>
        <v>삭제</v>
      </c>
      <c r="B44" s="55"/>
      <c r="C44" s="55"/>
      <c r="D44" s="151"/>
      <c r="E44" s="151"/>
      <c r="F44" s="151"/>
      <c r="G44" s="151"/>
      <c r="H44" s="151"/>
      <c r="I44" s="151"/>
      <c r="J44" s="55"/>
      <c r="K44" s="55"/>
    </row>
    <row r="45" spans="1:11" s="142" customFormat="1" ht="15" customHeight="1">
      <c r="A45" s="153" t="str">
        <f t="shared" si="0"/>
        <v>삭제</v>
      </c>
      <c r="B45" s="55"/>
      <c r="C45" s="55"/>
      <c r="D45" s="151"/>
      <c r="E45" s="151"/>
      <c r="F45" s="151"/>
      <c r="G45" s="151"/>
      <c r="H45" s="151"/>
      <c r="I45" s="151"/>
      <c r="J45" s="55"/>
      <c r="K45" s="55"/>
    </row>
    <row r="46" spans="1:11" s="142" customFormat="1" ht="15" customHeight="1">
      <c r="A46" s="153" t="str">
        <f t="shared" si="0"/>
        <v>삭제</v>
      </c>
      <c r="B46" s="55"/>
      <c r="C46" s="55"/>
      <c r="D46" s="151"/>
      <c r="E46" s="151"/>
      <c r="F46" s="151"/>
      <c r="G46" s="151"/>
      <c r="H46" s="151"/>
      <c r="I46" s="151"/>
      <c r="J46" s="55"/>
      <c r="K46" s="55"/>
    </row>
    <row r="47" spans="1:11" s="142" customFormat="1" ht="15" customHeight="1">
      <c r="A47" s="153" t="str">
        <f t="shared" si="0"/>
        <v>삭제</v>
      </c>
      <c r="B47" s="55"/>
      <c r="C47" s="55"/>
      <c r="D47" s="151"/>
      <c r="E47" s="151"/>
      <c r="F47" s="151"/>
      <c r="G47" s="151"/>
      <c r="H47" s="151"/>
      <c r="I47" s="151"/>
      <c r="J47" s="55"/>
      <c r="K47" s="55"/>
    </row>
    <row r="48" spans="1:11" s="142" customFormat="1" ht="15" customHeight="1">
      <c r="A48" s="227" t="str">
        <f>IF(A47="삭제","삭제","삽입")</f>
        <v>삭제</v>
      </c>
      <c r="B48" s="55"/>
      <c r="C48" s="55"/>
      <c r="D48" s="151"/>
      <c r="E48" s="151"/>
      <c r="F48" s="151"/>
      <c r="G48" s="151"/>
      <c r="H48" s="151"/>
      <c r="I48" s="151"/>
      <c r="J48" s="55"/>
      <c r="K48" s="55"/>
    </row>
    <row r="49" spans="1:11" s="142" customFormat="1" ht="15" customHeight="1">
      <c r="A49" s="227" t="str">
        <f>IF(Calcu!B91=TRUE,"","삭제")</f>
        <v>삭제</v>
      </c>
      <c r="B49" s="55"/>
      <c r="C49" s="55"/>
      <c r="D49" s="83" t="str">
        <f>"○ 품명 : "&amp;기본정보!C$5</f>
        <v xml:space="preserve">○ 품명 : </v>
      </c>
      <c r="E49" s="55"/>
      <c r="F49" s="55"/>
      <c r="G49" s="57"/>
      <c r="H49" s="55"/>
      <c r="I49" s="55"/>
      <c r="J49" s="55"/>
      <c r="K49" s="55"/>
    </row>
    <row r="50" spans="1:11" s="142" customFormat="1" ht="15" customHeight="1">
      <c r="A50" s="153" t="str">
        <f>A49</f>
        <v>삭제</v>
      </c>
      <c r="B50" s="55"/>
      <c r="C50" s="55"/>
      <c r="D50" s="83" t="str">
        <f>"○ 제작회사 : "&amp;기본정보!C$6</f>
        <v xml:space="preserve">○ 제작회사 : </v>
      </c>
      <c r="E50" s="55"/>
      <c r="F50" s="55"/>
      <c r="G50" s="57"/>
      <c r="H50" s="55"/>
      <c r="I50" s="55"/>
      <c r="J50" s="55"/>
      <c r="K50" s="55"/>
    </row>
    <row r="51" spans="1:11" s="142" customFormat="1" ht="15" customHeight="1">
      <c r="A51" s="153" t="str">
        <f>A49</f>
        <v>삭제</v>
      </c>
      <c r="B51" s="55"/>
      <c r="C51" s="55"/>
      <c r="D51" s="83" t="str">
        <f>"○ 형식 : "&amp;기본정보!C$7</f>
        <v xml:space="preserve">○ 형식 : </v>
      </c>
      <c r="E51" s="55"/>
      <c r="F51" s="55"/>
      <c r="G51" s="57"/>
      <c r="H51" s="55"/>
      <c r="I51" s="55"/>
      <c r="J51" s="55"/>
      <c r="K51" s="55"/>
    </row>
    <row r="52" spans="1:11" s="142" customFormat="1" ht="15" customHeight="1">
      <c r="A52" s="153" t="str">
        <f>A49</f>
        <v>삭제</v>
      </c>
      <c r="B52" s="55"/>
      <c r="C52" s="55"/>
      <c r="D52" s="83" t="str">
        <f>"○ 기기번호 : "&amp;기본정보!C$8</f>
        <v xml:space="preserve">○ 기기번호 : </v>
      </c>
      <c r="E52" s="55"/>
      <c r="F52" s="55"/>
      <c r="G52" s="57"/>
      <c r="H52" s="55"/>
      <c r="I52" s="55"/>
      <c r="J52" s="55"/>
      <c r="K52" s="55"/>
    </row>
    <row r="53" spans="1:11" s="142" customFormat="1" ht="15" customHeight="1">
      <c r="A53" s="153" t="str">
        <f>A49</f>
        <v>삭제</v>
      </c>
      <c r="B53" s="55"/>
      <c r="C53" s="55"/>
      <c r="D53" s="83"/>
      <c r="E53" s="55"/>
      <c r="F53" s="55"/>
      <c r="G53" s="57"/>
      <c r="H53" s="55"/>
      <c r="I53" s="55"/>
      <c r="J53" s="55"/>
      <c r="K53" s="55"/>
    </row>
    <row r="54" spans="1:11" s="142" customFormat="1" ht="15" customHeight="1">
      <c r="A54" s="153" t="str">
        <f>A49</f>
        <v>삭제</v>
      </c>
      <c r="B54" s="55"/>
      <c r="C54" s="55"/>
      <c r="D54" s="59" t="s">
        <v>96</v>
      </c>
      <c r="E54" s="55"/>
      <c r="F54" s="55"/>
      <c r="G54" s="57"/>
      <c r="H54" s="55"/>
      <c r="I54" s="55"/>
      <c r="J54" s="55"/>
      <c r="K54" s="55"/>
    </row>
    <row r="55" spans="1:11" s="142" customFormat="1" ht="15" customHeight="1">
      <c r="A55" s="153" t="str">
        <f>A49</f>
        <v>삭제</v>
      </c>
      <c r="B55" s="55"/>
      <c r="C55" s="55"/>
      <c r="D55" s="451" t="s">
        <v>54</v>
      </c>
      <c r="E55" s="164" t="s">
        <v>82</v>
      </c>
      <c r="F55" s="454" t="e">
        <f>Calcu!$J$328</f>
        <v>#N/A</v>
      </c>
      <c r="G55" s="455"/>
      <c r="H55" s="456"/>
      <c r="I55" s="55"/>
      <c r="J55" s="55"/>
      <c r="K55" s="55"/>
    </row>
    <row r="56" spans="1:11" s="142" customFormat="1" ht="15" customHeight="1">
      <c r="A56" s="153" t="str">
        <f>A49</f>
        <v>삭제</v>
      </c>
      <c r="B56" s="55"/>
      <c r="C56" s="55"/>
      <c r="D56" s="452"/>
      <c r="E56" s="457" t="s">
        <v>60</v>
      </c>
      <c r="F56" s="459" t="s">
        <v>51</v>
      </c>
      <c r="G56" s="461" t="s">
        <v>95</v>
      </c>
      <c r="H56" s="462" t="s">
        <v>600</v>
      </c>
      <c r="I56" s="55"/>
      <c r="J56" s="55"/>
      <c r="K56" s="55"/>
    </row>
    <row r="57" spans="1:11" s="142" customFormat="1" ht="15" customHeight="1">
      <c r="A57" s="153" t="str">
        <f>A49</f>
        <v>삭제</v>
      </c>
      <c r="B57" s="55"/>
      <c r="C57" s="55"/>
      <c r="D57" s="452"/>
      <c r="E57" s="458"/>
      <c r="F57" s="460"/>
      <c r="G57" s="461"/>
      <c r="H57" s="463"/>
      <c r="I57" s="55"/>
      <c r="J57" s="55"/>
      <c r="K57" s="55"/>
    </row>
    <row r="58" spans="1:11" s="142" customFormat="1" ht="15" customHeight="1">
      <c r="A58" s="153" t="str">
        <f>A49</f>
        <v>삭제</v>
      </c>
      <c r="B58" s="57"/>
      <c r="C58" s="57"/>
      <c r="D58" s="453"/>
      <c r="E58" s="79">
        <f ca="1">Calcu!C146</f>
        <v>0</v>
      </c>
      <c r="F58" s="78">
        <f ca="1">Calcu!D146</f>
        <v>0</v>
      </c>
      <c r="G58" s="76">
        <f ca="1">Calcu!J146</f>
        <v>0</v>
      </c>
      <c r="H58" s="77"/>
      <c r="I58" s="55"/>
      <c r="J58" s="55"/>
      <c r="K58" s="55"/>
    </row>
    <row r="59" spans="1:11" s="142" customFormat="1" ht="15" customHeight="1">
      <c r="A59" s="227" t="str">
        <f>IF(Calcu!N91=TRUE,"","삭제")</f>
        <v>삭제</v>
      </c>
      <c r="B59" s="57"/>
      <c r="C59" s="57"/>
      <c r="D59" s="166">
        <f>Calcu!B147</f>
        <v>1</v>
      </c>
      <c r="E59" s="168" t="str">
        <f>Calcu!C147</f>
        <v/>
      </c>
      <c r="F59" s="169" t="str">
        <f>Calcu!D147</f>
        <v/>
      </c>
      <c r="G59" s="170" t="str">
        <f>Calcu!J147</f>
        <v/>
      </c>
      <c r="H59" s="171" t="str">
        <f>Calcu!K147</f>
        <v/>
      </c>
      <c r="I59" s="55"/>
      <c r="J59" s="55"/>
      <c r="K59" s="55"/>
    </row>
    <row r="60" spans="1:11" s="142" customFormat="1" ht="15" customHeight="1">
      <c r="A60" s="227" t="str">
        <f>IF(Calcu!N92=TRUE,"","삭제")</f>
        <v>삭제</v>
      </c>
      <c r="B60" s="57"/>
      <c r="C60" s="57"/>
      <c r="D60" s="165">
        <f>Calcu!B148</f>
        <v>2</v>
      </c>
      <c r="E60" s="172" t="str">
        <f>Calcu!C148</f>
        <v/>
      </c>
      <c r="F60" s="173" t="str">
        <f>Calcu!D148</f>
        <v/>
      </c>
      <c r="G60" s="174" t="str">
        <f>Calcu!J148</f>
        <v/>
      </c>
      <c r="H60" s="175" t="str">
        <f>Calcu!K148</f>
        <v/>
      </c>
      <c r="I60" s="55"/>
      <c r="J60" s="55"/>
      <c r="K60" s="55"/>
    </row>
    <row r="61" spans="1:11" s="142" customFormat="1" ht="15" customHeight="1">
      <c r="A61" s="227" t="str">
        <f>IF(Calcu!N93=TRUE,"","삭제")</f>
        <v>삭제</v>
      </c>
      <c r="B61" s="57"/>
      <c r="C61" s="57"/>
      <c r="D61" s="165">
        <f>Calcu!B149</f>
        <v>3</v>
      </c>
      <c r="E61" s="172" t="str">
        <f>Calcu!C149</f>
        <v/>
      </c>
      <c r="F61" s="173" t="str">
        <f>Calcu!D149</f>
        <v/>
      </c>
      <c r="G61" s="174" t="str">
        <f>Calcu!J149</f>
        <v/>
      </c>
      <c r="H61" s="175" t="str">
        <f>Calcu!K149</f>
        <v/>
      </c>
      <c r="I61" s="55"/>
      <c r="J61" s="55"/>
      <c r="K61" s="55"/>
    </row>
    <row r="62" spans="1:11" s="142" customFormat="1" ht="15" customHeight="1">
      <c r="A62" s="227" t="str">
        <f>IF(Calcu!N94=TRUE,"","삭제")</f>
        <v>삭제</v>
      </c>
      <c r="B62" s="57"/>
      <c r="C62" s="57"/>
      <c r="D62" s="165">
        <f>Calcu!B150</f>
        <v>4</v>
      </c>
      <c r="E62" s="172" t="str">
        <f>Calcu!C150</f>
        <v/>
      </c>
      <c r="F62" s="173" t="str">
        <f>Calcu!D150</f>
        <v/>
      </c>
      <c r="G62" s="174" t="str">
        <f>Calcu!J150</f>
        <v/>
      </c>
      <c r="H62" s="175" t="str">
        <f>Calcu!K150</f>
        <v/>
      </c>
      <c r="I62" s="55"/>
      <c r="J62" s="55"/>
      <c r="K62" s="55"/>
    </row>
    <row r="63" spans="1:11" s="142" customFormat="1" ht="15" customHeight="1">
      <c r="A63" s="227" t="str">
        <f>IF(Calcu!N95=TRUE,"","삭제")</f>
        <v>삭제</v>
      </c>
      <c r="B63" s="57"/>
      <c r="C63" s="57"/>
      <c r="D63" s="165">
        <f>Calcu!B151</f>
        <v>5</v>
      </c>
      <c r="E63" s="172" t="str">
        <f>Calcu!C151</f>
        <v/>
      </c>
      <c r="F63" s="173" t="str">
        <f>Calcu!D151</f>
        <v/>
      </c>
      <c r="G63" s="174" t="str">
        <f>Calcu!J151</f>
        <v/>
      </c>
      <c r="H63" s="175" t="str">
        <f>Calcu!K151</f>
        <v/>
      </c>
      <c r="I63" s="55"/>
      <c r="J63" s="55"/>
      <c r="K63" s="55"/>
    </row>
    <row r="64" spans="1:11" s="142" customFormat="1" ht="15" customHeight="1">
      <c r="A64" s="227" t="str">
        <f>IF(Calcu!N96=TRUE,"","삭제")</f>
        <v>삭제</v>
      </c>
      <c r="B64" s="57"/>
      <c r="C64" s="57"/>
      <c r="D64" s="165">
        <f>Calcu!B152</f>
        <v>6</v>
      </c>
      <c r="E64" s="172" t="str">
        <f>Calcu!C152</f>
        <v/>
      </c>
      <c r="F64" s="173" t="str">
        <f>Calcu!D152</f>
        <v/>
      </c>
      <c r="G64" s="174" t="str">
        <f>Calcu!J152</f>
        <v/>
      </c>
      <c r="H64" s="175" t="str">
        <f>Calcu!K152</f>
        <v/>
      </c>
      <c r="I64" s="55"/>
      <c r="J64" s="55"/>
      <c r="K64" s="55"/>
    </row>
    <row r="65" spans="1:11" s="142" customFormat="1" ht="15" customHeight="1">
      <c r="A65" s="227" t="str">
        <f>IF(Calcu!N97=TRUE,"","삭제")</f>
        <v>삭제</v>
      </c>
      <c r="B65" s="57"/>
      <c r="C65" s="57"/>
      <c r="D65" s="165">
        <f>Calcu!B153</f>
        <v>7</v>
      </c>
      <c r="E65" s="172" t="str">
        <f>Calcu!C153</f>
        <v/>
      </c>
      <c r="F65" s="173" t="str">
        <f>Calcu!D153</f>
        <v/>
      </c>
      <c r="G65" s="174" t="str">
        <f>Calcu!J153</f>
        <v/>
      </c>
      <c r="H65" s="175" t="str">
        <f>Calcu!K153</f>
        <v/>
      </c>
      <c r="I65" s="55"/>
      <c r="J65" s="55"/>
      <c r="K65" s="55"/>
    </row>
    <row r="66" spans="1:11" s="142" customFormat="1" ht="15" customHeight="1">
      <c r="A66" s="227" t="str">
        <f>IF(Calcu!N98=TRUE,"","삭제")</f>
        <v>삭제</v>
      </c>
      <c r="B66" s="57"/>
      <c r="C66" s="57"/>
      <c r="D66" s="165">
        <f>Calcu!B154</f>
        <v>8</v>
      </c>
      <c r="E66" s="172" t="str">
        <f>Calcu!C154</f>
        <v/>
      </c>
      <c r="F66" s="173" t="str">
        <f>Calcu!D154</f>
        <v/>
      </c>
      <c r="G66" s="174" t="str">
        <f>Calcu!J154</f>
        <v/>
      </c>
      <c r="H66" s="175" t="str">
        <f>Calcu!K154</f>
        <v/>
      </c>
      <c r="I66" s="55"/>
      <c r="J66" s="55"/>
      <c r="K66" s="55"/>
    </row>
    <row r="67" spans="1:11" s="142" customFormat="1" ht="15" customHeight="1">
      <c r="A67" s="227" t="str">
        <f>IF(Calcu!N99=TRUE,"","삭제")</f>
        <v>삭제</v>
      </c>
      <c r="B67" s="57"/>
      <c r="C67" s="57"/>
      <c r="D67" s="165">
        <f>Calcu!B155</f>
        <v>9</v>
      </c>
      <c r="E67" s="172" t="str">
        <f>Calcu!C155</f>
        <v/>
      </c>
      <c r="F67" s="173" t="str">
        <f>Calcu!D155</f>
        <v/>
      </c>
      <c r="G67" s="174" t="str">
        <f>Calcu!J155</f>
        <v/>
      </c>
      <c r="H67" s="175" t="str">
        <f>Calcu!K155</f>
        <v/>
      </c>
      <c r="I67" s="55"/>
      <c r="J67" s="55"/>
      <c r="K67" s="55"/>
    </row>
    <row r="68" spans="1:11" s="142" customFormat="1" ht="15" customHeight="1">
      <c r="A68" s="227" t="str">
        <f>IF(Calcu!N100=TRUE,"","삭제")</f>
        <v>삭제</v>
      </c>
      <c r="B68" s="57"/>
      <c r="C68" s="57"/>
      <c r="D68" s="165">
        <f>Calcu!B156</f>
        <v>10</v>
      </c>
      <c r="E68" s="172" t="str">
        <f>Calcu!C156</f>
        <v/>
      </c>
      <c r="F68" s="173" t="str">
        <f>Calcu!D156</f>
        <v/>
      </c>
      <c r="G68" s="174" t="str">
        <f>Calcu!J156</f>
        <v/>
      </c>
      <c r="H68" s="175" t="str">
        <f>Calcu!K156</f>
        <v/>
      </c>
      <c r="I68" s="55"/>
      <c r="J68" s="55"/>
      <c r="K68" s="55"/>
    </row>
    <row r="69" spans="1:11" s="142" customFormat="1" ht="15" customHeight="1">
      <c r="A69" s="227" t="str">
        <f>IF(Calcu!N101=TRUE,"","삭제")</f>
        <v>삭제</v>
      </c>
      <c r="B69" s="57"/>
      <c r="C69" s="57"/>
      <c r="D69" s="165">
        <f>Calcu!B157</f>
        <v>11</v>
      </c>
      <c r="E69" s="172" t="str">
        <f>Calcu!C157</f>
        <v/>
      </c>
      <c r="F69" s="173" t="str">
        <f>Calcu!D157</f>
        <v/>
      </c>
      <c r="G69" s="174" t="str">
        <f>Calcu!J157</f>
        <v/>
      </c>
      <c r="H69" s="175" t="str">
        <f>Calcu!K157</f>
        <v/>
      </c>
      <c r="I69" s="55"/>
      <c r="J69" s="55"/>
      <c r="K69" s="55"/>
    </row>
    <row r="70" spans="1:11" s="142" customFormat="1" ht="15" customHeight="1">
      <c r="A70" s="227" t="str">
        <f>IF(Calcu!N102=TRUE,"","삭제")</f>
        <v>삭제</v>
      </c>
      <c r="B70" s="57"/>
      <c r="C70" s="57"/>
      <c r="D70" s="165">
        <f>Calcu!B158</f>
        <v>12</v>
      </c>
      <c r="E70" s="172" t="str">
        <f>Calcu!C158</f>
        <v/>
      </c>
      <c r="F70" s="173" t="str">
        <f>Calcu!D158</f>
        <v/>
      </c>
      <c r="G70" s="174" t="str">
        <f>Calcu!J158</f>
        <v/>
      </c>
      <c r="H70" s="175" t="str">
        <f>Calcu!K158</f>
        <v/>
      </c>
      <c r="I70" s="55"/>
      <c r="J70" s="55"/>
      <c r="K70" s="55"/>
    </row>
    <row r="71" spans="1:11" s="142" customFormat="1" ht="15" customHeight="1">
      <c r="A71" s="227" t="str">
        <f>IF(Calcu!N103=TRUE,"","삭제")</f>
        <v>삭제</v>
      </c>
      <c r="B71" s="57"/>
      <c r="C71" s="57"/>
      <c r="D71" s="165">
        <f>Calcu!B159</f>
        <v>13</v>
      </c>
      <c r="E71" s="172" t="str">
        <f>Calcu!C159</f>
        <v/>
      </c>
      <c r="F71" s="173" t="str">
        <f>Calcu!D159</f>
        <v/>
      </c>
      <c r="G71" s="174" t="str">
        <f>Calcu!J159</f>
        <v/>
      </c>
      <c r="H71" s="175" t="str">
        <f>Calcu!K159</f>
        <v/>
      </c>
      <c r="I71" s="55"/>
      <c r="J71" s="55"/>
      <c r="K71" s="55"/>
    </row>
    <row r="72" spans="1:11" s="142" customFormat="1" ht="15" customHeight="1">
      <c r="A72" s="227" t="str">
        <f>IF(Calcu!N104=TRUE,"","삭제")</f>
        <v>삭제</v>
      </c>
      <c r="B72" s="55"/>
      <c r="C72" s="55"/>
      <c r="D72" s="165">
        <f>Calcu!B160</f>
        <v>14</v>
      </c>
      <c r="E72" s="172" t="str">
        <f>Calcu!C160</f>
        <v/>
      </c>
      <c r="F72" s="173" t="str">
        <f>Calcu!D160</f>
        <v/>
      </c>
      <c r="G72" s="174" t="str">
        <f>Calcu!J160</f>
        <v/>
      </c>
      <c r="H72" s="175" t="str">
        <f>Calcu!K160</f>
        <v/>
      </c>
      <c r="I72" s="55"/>
      <c r="J72" s="55"/>
      <c r="K72" s="55"/>
    </row>
    <row r="73" spans="1:11" s="142" customFormat="1" ht="15" customHeight="1">
      <c r="A73" s="227" t="str">
        <f>IF(Calcu!N105=TRUE,"","삭제")</f>
        <v>삭제</v>
      </c>
      <c r="B73" s="55"/>
      <c r="C73" s="55"/>
      <c r="D73" s="167">
        <f>Calcu!B161</f>
        <v>15</v>
      </c>
      <c r="E73" s="176" t="str">
        <f>Calcu!C161</f>
        <v/>
      </c>
      <c r="F73" s="177" t="str">
        <f>Calcu!D161</f>
        <v/>
      </c>
      <c r="G73" s="178" t="str">
        <f>Calcu!J161</f>
        <v/>
      </c>
      <c r="H73" s="179" t="str">
        <f>Calcu!K161</f>
        <v/>
      </c>
      <c r="I73" s="55"/>
      <c r="J73" s="55"/>
      <c r="K73" s="55"/>
    </row>
    <row r="74" spans="1:11" s="142" customFormat="1" ht="15" customHeight="1">
      <c r="A74" s="227" t="str">
        <f>A92</f>
        <v>삭제</v>
      </c>
      <c r="B74" s="152"/>
      <c r="C74" s="152"/>
      <c r="D74" s="181"/>
      <c r="E74" s="182"/>
      <c r="F74" s="181"/>
      <c r="G74" s="181"/>
      <c r="H74" s="181"/>
      <c r="I74" s="152"/>
      <c r="J74" s="55"/>
      <c r="K74" s="55"/>
    </row>
    <row r="75" spans="1:11" s="142" customFormat="1" ht="15" customHeight="1">
      <c r="A75" s="153" t="str">
        <f>A74</f>
        <v>삭제</v>
      </c>
      <c r="B75" s="54"/>
      <c r="C75" s="54"/>
      <c r="D75" s="56"/>
      <c r="E75" s="54"/>
      <c r="F75" s="450" t="s">
        <v>91</v>
      </c>
      <c r="G75" s="450"/>
      <c r="H75" s="54"/>
      <c r="I75" s="56"/>
      <c r="J75" s="55"/>
      <c r="K75" s="55"/>
    </row>
    <row r="76" spans="1:11" s="142" customFormat="1" ht="15" customHeight="1">
      <c r="A76" s="153" t="str">
        <f>A75</f>
        <v>삭제</v>
      </c>
      <c r="B76" s="54"/>
      <c r="C76" s="54"/>
      <c r="D76" s="56"/>
      <c r="E76" s="54"/>
      <c r="F76" s="163"/>
      <c r="G76" s="163"/>
      <c r="H76" s="54"/>
      <c r="I76" s="56"/>
      <c r="J76" s="55"/>
      <c r="K76" s="55"/>
    </row>
    <row r="77" spans="1:11" s="142" customFormat="1" ht="15" customHeight="1">
      <c r="A77" s="153" t="str">
        <f t="shared" ref="A77:A90" si="1">A76</f>
        <v>삭제</v>
      </c>
      <c r="B77" s="54"/>
      <c r="C77" s="54"/>
      <c r="D77" s="56"/>
      <c r="E77" s="54"/>
      <c r="F77" s="163"/>
      <c r="G77" s="163"/>
      <c r="H77" s="54"/>
      <c r="I77" s="56"/>
      <c r="J77" s="55"/>
      <c r="K77" s="55"/>
    </row>
    <row r="78" spans="1:11" s="142" customFormat="1" ht="15" customHeight="1">
      <c r="A78" s="153" t="str">
        <f t="shared" si="1"/>
        <v>삭제</v>
      </c>
      <c r="B78" s="54"/>
      <c r="C78" s="54"/>
      <c r="D78" s="56"/>
      <c r="E78" s="54"/>
      <c r="F78" s="163"/>
      <c r="G78" s="163"/>
      <c r="H78" s="54"/>
      <c r="I78" s="56"/>
      <c r="J78" s="55"/>
      <c r="K78" s="55"/>
    </row>
    <row r="79" spans="1:11" s="142" customFormat="1" ht="15" customHeight="1">
      <c r="A79" s="153" t="str">
        <f t="shared" si="1"/>
        <v>삭제</v>
      </c>
      <c r="B79" s="54"/>
      <c r="C79" s="54"/>
      <c r="D79" s="56"/>
      <c r="E79" s="54"/>
      <c r="F79" s="163"/>
      <c r="G79" s="163"/>
      <c r="H79" s="54"/>
      <c r="I79" s="56"/>
      <c r="J79" s="55"/>
      <c r="K79" s="55"/>
    </row>
    <row r="80" spans="1:11" s="142" customFormat="1" ht="15" customHeight="1">
      <c r="A80" s="153" t="str">
        <f t="shared" si="1"/>
        <v>삭제</v>
      </c>
      <c r="B80" s="54"/>
      <c r="C80" s="54"/>
      <c r="D80" s="56"/>
      <c r="E80" s="54"/>
      <c r="F80" s="163"/>
      <c r="G80" s="163"/>
      <c r="H80" s="54"/>
      <c r="I80" s="56"/>
      <c r="J80" s="55"/>
      <c r="K80" s="55"/>
    </row>
    <row r="81" spans="1:11" s="142" customFormat="1" ht="15" customHeight="1">
      <c r="A81" s="153" t="str">
        <f t="shared" si="1"/>
        <v>삭제</v>
      </c>
      <c r="B81" s="54"/>
      <c r="C81" s="54"/>
      <c r="D81" s="56"/>
      <c r="E81" s="54"/>
      <c r="F81" s="163"/>
      <c r="G81" s="163"/>
      <c r="H81" s="54"/>
      <c r="I81" s="56"/>
      <c r="J81" s="55"/>
      <c r="K81" s="55"/>
    </row>
    <row r="82" spans="1:11" s="142" customFormat="1" ht="15" customHeight="1">
      <c r="A82" s="153" t="str">
        <f t="shared" si="1"/>
        <v>삭제</v>
      </c>
      <c r="B82" s="54"/>
      <c r="C82" s="54"/>
      <c r="D82" s="56"/>
      <c r="E82" s="54"/>
      <c r="F82" s="163"/>
      <c r="G82" s="163"/>
      <c r="H82" s="54"/>
      <c r="I82" s="56"/>
      <c r="J82" s="55"/>
      <c r="K82" s="55"/>
    </row>
    <row r="83" spans="1:11" s="142" customFormat="1" ht="15" customHeight="1">
      <c r="A83" s="153" t="str">
        <f t="shared" si="1"/>
        <v>삭제</v>
      </c>
      <c r="B83" s="54"/>
      <c r="C83" s="54"/>
      <c r="D83" s="56"/>
      <c r="E83" s="54"/>
      <c r="F83" s="163"/>
      <c r="G83" s="163"/>
      <c r="H83" s="54"/>
      <c r="I83" s="56"/>
      <c r="J83" s="55"/>
      <c r="K83" s="55"/>
    </row>
    <row r="84" spans="1:11" s="142" customFormat="1" ht="15" customHeight="1">
      <c r="A84" s="153" t="str">
        <f t="shared" si="1"/>
        <v>삭제</v>
      </c>
      <c r="B84" s="54"/>
      <c r="C84" s="54"/>
      <c r="D84" s="56"/>
      <c r="E84" s="54"/>
      <c r="F84" s="163"/>
      <c r="G84" s="163"/>
      <c r="H84" s="54"/>
      <c r="I84" s="56"/>
      <c r="J84" s="55"/>
      <c r="K84" s="55"/>
    </row>
    <row r="85" spans="1:11" s="142" customFormat="1" ht="15" customHeight="1">
      <c r="A85" s="153" t="str">
        <f t="shared" si="1"/>
        <v>삭제</v>
      </c>
      <c r="B85" s="54"/>
      <c r="C85" s="54"/>
      <c r="D85" s="56"/>
      <c r="E85" s="54"/>
      <c r="F85" s="163"/>
      <c r="G85" s="163"/>
      <c r="H85" s="54"/>
      <c r="I85" s="56"/>
      <c r="J85" s="55"/>
      <c r="K85" s="55"/>
    </row>
    <row r="86" spans="1:11" s="142" customFormat="1" ht="15" customHeight="1">
      <c r="A86" s="153" t="str">
        <f t="shared" si="1"/>
        <v>삭제</v>
      </c>
      <c r="B86" s="55"/>
      <c r="C86" s="55"/>
      <c r="D86" s="55"/>
      <c r="E86" s="154"/>
      <c r="F86" s="57"/>
      <c r="G86" s="55"/>
      <c r="H86" s="154"/>
      <c r="I86" s="154"/>
      <c r="J86" s="55"/>
      <c r="K86" s="55"/>
    </row>
    <row r="87" spans="1:11" s="142" customFormat="1" ht="15" customHeight="1">
      <c r="A87" s="153" t="str">
        <f t="shared" si="1"/>
        <v>삭제</v>
      </c>
      <c r="B87" s="55"/>
      <c r="C87" s="55"/>
      <c r="D87" s="151"/>
      <c r="E87" s="151"/>
      <c r="F87" s="151"/>
      <c r="G87" s="151"/>
      <c r="H87" s="151"/>
      <c r="I87" s="151"/>
      <c r="J87" s="55"/>
      <c r="K87" s="55"/>
    </row>
    <row r="88" spans="1:11" s="142" customFormat="1" ht="15" customHeight="1">
      <c r="A88" s="153" t="str">
        <f t="shared" si="1"/>
        <v>삭제</v>
      </c>
      <c r="B88" s="55"/>
      <c r="C88" s="55"/>
      <c r="D88" s="151"/>
      <c r="E88" s="151"/>
      <c r="F88" s="151"/>
      <c r="G88" s="151"/>
      <c r="H88" s="151"/>
      <c r="I88" s="151"/>
      <c r="J88" s="55"/>
      <c r="K88" s="55"/>
    </row>
    <row r="89" spans="1:11" s="142" customFormat="1" ht="15" customHeight="1">
      <c r="A89" s="153" t="str">
        <f t="shared" si="1"/>
        <v>삭제</v>
      </c>
      <c r="B89" s="55"/>
      <c r="C89" s="55"/>
      <c r="D89" s="151"/>
      <c r="E89" s="151"/>
      <c r="F89" s="151"/>
      <c r="G89" s="151"/>
      <c r="H89" s="151"/>
      <c r="I89" s="151"/>
      <c r="J89" s="55"/>
      <c r="K89" s="55"/>
    </row>
    <row r="90" spans="1:11" s="142" customFormat="1" ht="15" customHeight="1">
      <c r="A90" s="153" t="str">
        <f t="shared" si="1"/>
        <v>삭제</v>
      </c>
      <c r="B90" s="55"/>
      <c r="C90" s="55"/>
      <c r="D90" s="151"/>
      <c r="E90" s="151"/>
      <c r="F90" s="151"/>
      <c r="G90" s="151"/>
      <c r="H90" s="151"/>
      <c r="I90" s="151"/>
      <c r="J90" s="55"/>
      <c r="K90" s="55"/>
    </row>
    <row r="91" spans="1:11" s="142" customFormat="1" ht="15" customHeight="1">
      <c r="A91" s="227" t="str">
        <f>IF(A90="삭제","삭제","삽입")</f>
        <v>삭제</v>
      </c>
      <c r="B91" s="55"/>
      <c r="C91" s="55"/>
      <c r="D91" s="151"/>
      <c r="E91" s="151"/>
      <c r="F91" s="151"/>
      <c r="G91" s="151"/>
      <c r="H91" s="151"/>
      <c r="I91" s="151"/>
      <c r="J91" s="55"/>
      <c r="K91" s="55"/>
    </row>
    <row r="92" spans="1:11" s="142" customFormat="1" ht="15" customHeight="1">
      <c r="A92" s="227" t="str">
        <f>IF(Calcu!B173=TRUE,"","삭제")</f>
        <v>삭제</v>
      </c>
      <c r="B92" s="55"/>
      <c r="C92" s="55"/>
      <c r="D92" s="83" t="str">
        <f>"○ 품명 : "&amp;기본정보!C$5</f>
        <v xml:space="preserve">○ 품명 : </v>
      </c>
      <c r="E92" s="55"/>
      <c r="F92" s="55"/>
      <c r="G92" s="57"/>
      <c r="H92" s="55"/>
      <c r="I92" s="55"/>
      <c r="J92" s="55"/>
      <c r="K92" s="55"/>
    </row>
    <row r="93" spans="1:11" s="142" customFormat="1" ht="15" customHeight="1">
      <c r="A93" s="153" t="str">
        <f>A92</f>
        <v>삭제</v>
      </c>
      <c r="B93" s="55"/>
      <c r="C93" s="55"/>
      <c r="D93" s="83" t="str">
        <f>"○ 제작회사 : "&amp;기본정보!C$6</f>
        <v xml:space="preserve">○ 제작회사 : </v>
      </c>
      <c r="E93" s="55"/>
      <c r="F93" s="55"/>
      <c r="G93" s="57"/>
      <c r="H93" s="55"/>
      <c r="I93" s="55"/>
      <c r="J93" s="55"/>
      <c r="K93" s="55"/>
    </row>
    <row r="94" spans="1:11" s="142" customFormat="1" ht="15" customHeight="1">
      <c r="A94" s="153" t="str">
        <f>A92</f>
        <v>삭제</v>
      </c>
      <c r="B94" s="55"/>
      <c r="C94" s="55"/>
      <c r="D94" s="83" t="str">
        <f>"○ 형식 : "&amp;기본정보!C$7</f>
        <v xml:space="preserve">○ 형식 : </v>
      </c>
      <c r="E94" s="55"/>
      <c r="F94" s="55"/>
      <c r="G94" s="57"/>
      <c r="H94" s="55"/>
      <c r="I94" s="55"/>
      <c r="J94" s="55"/>
      <c r="K94" s="55"/>
    </row>
    <row r="95" spans="1:11" s="142" customFormat="1" ht="15" customHeight="1">
      <c r="A95" s="153" t="str">
        <f>A92</f>
        <v>삭제</v>
      </c>
      <c r="B95" s="55"/>
      <c r="C95" s="55"/>
      <c r="D95" s="83" t="str">
        <f>"○ 기기번호 : "&amp;기본정보!C$8</f>
        <v xml:space="preserve">○ 기기번호 : </v>
      </c>
      <c r="E95" s="55"/>
      <c r="F95" s="55"/>
      <c r="G95" s="57"/>
      <c r="H95" s="55"/>
      <c r="I95" s="55"/>
      <c r="J95" s="55"/>
      <c r="K95" s="55"/>
    </row>
    <row r="96" spans="1:11" s="142" customFormat="1" ht="15" customHeight="1">
      <c r="A96" s="153" t="str">
        <f>A92</f>
        <v>삭제</v>
      </c>
      <c r="B96" s="55"/>
      <c r="C96" s="55"/>
      <c r="D96" s="83"/>
      <c r="E96" s="55"/>
      <c r="F96" s="55"/>
      <c r="G96" s="57"/>
      <c r="H96" s="55"/>
      <c r="I96" s="55"/>
      <c r="J96" s="55"/>
      <c r="K96" s="55"/>
    </row>
    <row r="97" spans="1:11" s="142" customFormat="1" ht="15" customHeight="1">
      <c r="A97" s="153" t="str">
        <f>A92</f>
        <v>삭제</v>
      </c>
      <c r="B97" s="55"/>
      <c r="C97" s="55"/>
      <c r="D97" s="59" t="s">
        <v>96</v>
      </c>
      <c r="E97" s="55"/>
      <c r="F97" s="55"/>
      <c r="G97" s="57"/>
      <c r="H97" s="55"/>
      <c r="I97" s="55"/>
      <c r="J97" s="55"/>
      <c r="K97" s="55"/>
    </row>
    <row r="98" spans="1:11" s="142" customFormat="1" ht="15" customHeight="1">
      <c r="A98" s="153" t="str">
        <f>A92</f>
        <v>삭제</v>
      </c>
      <c r="B98" s="55"/>
      <c r="C98" s="55"/>
      <c r="D98" s="451" t="s">
        <v>54</v>
      </c>
      <c r="E98" s="164" t="s">
        <v>82</v>
      </c>
      <c r="F98" s="454" t="e">
        <f>Calcu!$J$328</f>
        <v>#N/A</v>
      </c>
      <c r="G98" s="455"/>
      <c r="H98" s="456"/>
      <c r="I98" s="55"/>
      <c r="J98" s="55"/>
      <c r="K98" s="55"/>
    </row>
    <row r="99" spans="1:11" s="142" customFormat="1" ht="15" customHeight="1">
      <c r="A99" s="153" t="str">
        <f>A92</f>
        <v>삭제</v>
      </c>
      <c r="B99" s="55"/>
      <c r="C99" s="55"/>
      <c r="D99" s="452"/>
      <c r="E99" s="457" t="s">
        <v>60</v>
      </c>
      <c r="F99" s="459" t="s">
        <v>51</v>
      </c>
      <c r="G99" s="461" t="s">
        <v>95</v>
      </c>
      <c r="H99" s="462" t="s">
        <v>600</v>
      </c>
      <c r="I99" s="55"/>
      <c r="J99" s="55"/>
      <c r="K99" s="55"/>
    </row>
    <row r="100" spans="1:11" s="142" customFormat="1" ht="15" customHeight="1">
      <c r="A100" s="153" t="str">
        <f>A92</f>
        <v>삭제</v>
      </c>
      <c r="B100" s="55"/>
      <c r="C100" s="55"/>
      <c r="D100" s="452"/>
      <c r="E100" s="458"/>
      <c r="F100" s="460"/>
      <c r="G100" s="461"/>
      <c r="H100" s="463"/>
      <c r="I100" s="55"/>
      <c r="J100" s="55"/>
      <c r="K100" s="55"/>
    </row>
    <row r="101" spans="1:11" s="142" customFormat="1" ht="15" customHeight="1">
      <c r="A101" s="153" t="str">
        <f>A92</f>
        <v>삭제</v>
      </c>
      <c r="B101" s="57"/>
      <c r="C101" s="57"/>
      <c r="D101" s="453"/>
      <c r="E101" s="79">
        <f ca="1">Calcu!C228</f>
        <v>0</v>
      </c>
      <c r="F101" s="78">
        <f ca="1">Calcu!D228</f>
        <v>0</v>
      </c>
      <c r="G101" s="76">
        <f ca="1">Calcu!J228</f>
        <v>0</v>
      </c>
      <c r="H101" s="77"/>
      <c r="I101" s="55"/>
      <c r="J101" s="55"/>
      <c r="K101" s="55"/>
    </row>
    <row r="102" spans="1:11" s="142" customFormat="1" ht="15" customHeight="1">
      <c r="A102" s="227" t="str">
        <f>IF(Calcu!N173=TRUE,"","삭제")</f>
        <v>삭제</v>
      </c>
      <c r="B102" s="57"/>
      <c r="C102" s="57"/>
      <c r="D102" s="166">
        <f>Calcu!B229</f>
        <v>1</v>
      </c>
      <c r="E102" s="168" t="str">
        <f>Calcu!C229</f>
        <v/>
      </c>
      <c r="F102" s="169" t="str">
        <f>Calcu!D229</f>
        <v/>
      </c>
      <c r="G102" s="170" t="str">
        <f>Calcu!J229</f>
        <v/>
      </c>
      <c r="H102" s="171" t="str">
        <f>Calcu!K229</f>
        <v/>
      </c>
      <c r="I102" s="55"/>
      <c r="J102" s="55"/>
      <c r="K102" s="55"/>
    </row>
    <row r="103" spans="1:11" s="142" customFormat="1" ht="15" customHeight="1">
      <c r="A103" s="227" t="str">
        <f>IF(Calcu!N174=TRUE,"","삭제")</f>
        <v>삭제</v>
      </c>
      <c r="B103" s="57"/>
      <c r="C103" s="57"/>
      <c r="D103" s="165">
        <f>Calcu!B230</f>
        <v>2</v>
      </c>
      <c r="E103" s="172" t="str">
        <f>Calcu!C230</f>
        <v/>
      </c>
      <c r="F103" s="173" t="str">
        <f>Calcu!D230</f>
        <v/>
      </c>
      <c r="G103" s="174" t="str">
        <f>Calcu!J230</f>
        <v/>
      </c>
      <c r="H103" s="175" t="str">
        <f>Calcu!K230</f>
        <v/>
      </c>
      <c r="I103" s="55"/>
      <c r="J103" s="55"/>
      <c r="K103" s="55"/>
    </row>
    <row r="104" spans="1:11" s="142" customFormat="1" ht="15" customHeight="1">
      <c r="A104" s="227" t="str">
        <f>IF(Calcu!N175=TRUE,"","삭제")</f>
        <v>삭제</v>
      </c>
      <c r="B104" s="57"/>
      <c r="C104" s="57"/>
      <c r="D104" s="165">
        <f>Calcu!B231</f>
        <v>3</v>
      </c>
      <c r="E104" s="172" t="str">
        <f>Calcu!C231</f>
        <v/>
      </c>
      <c r="F104" s="173" t="str">
        <f>Calcu!D231</f>
        <v/>
      </c>
      <c r="G104" s="174" t="str">
        <f>Calcu!J231</f>
        <v/>
      </c>
      <c r="H104" s="175" t="str">
        <f>Calcu!K231</f>
        <v/>
      </c>
      <c r="I104" s="55"/>
      <c r="J104" s="55"/>
      <c r="K104" s="55"/>
    </row>
    <row r="105" spans="1:11" s="142" customFormat="1" ht="15" customHeight="1">
      <c r="A105" s="227" t="str">
        <f>IF(Calcu!N176=TRUE,"","삭제")</f>
        <v>삭제</v>
      </c>
      <c r="B105" s="57"/>
      <c r="C105" s="57"/>
      <c r="D105" s="165">
        <f>Calcu!B232</f>
        <v>4</v>
      </c>
      <c r="E105" s="172" t="str">
        <f>Calcu!C232</f>
        <v/>
      </c>
      <c r="F105" s="173" t="str">
        <f>Calcu!D232</f>
        <v/>
      </c>
      <c r="G105" s="174" t="str">
        <f>Calcu!J232</f>
        <v/>
      </c>
      <c r="H105" s="175" t="str">
        <f>Calcu!K232</f>
        <v/>
      </c>
      <c r="I105" s="55"/>
      <c r="J105" s="55"/>
      <c r="K105" s="55"/>
    </row>
    <row r="106" spans="1:11" s="142" customFormat="1" ht="15" customHeight="1">
      <c r="A106" s="227" t="str">
        <f>IF(Calcu!N177=TRUE,"","삭제")</f>
        <v>삭제</v>
      </c>
      <c r="B106" s="57"/>
      <c r="C106" s="57"/>
      <c r="D106" s="165">
        <f>Calcu!B233</f>
        <v>5</v>
      </c>
      <c r="E106" s="172" t="str">
        <f>Calcu!C233</f>
        <v/>
      </c>
      <c r="F106" s="173" t="str">
        <f>Calcu!D233</f>
        <v/>
      </c>
      <c r="G106" s="174" t="str">
        <f>Calcu!J233</f>
        <v/>
      </c>
      <c r="H106" s="175" t="str">
        <f>Calcu!K233</f>
        <v/>
      </c>
      <c r="I106" s="55"/>
      <c r="J106" s="55"/>
      <c r="K106" s="55"/>
    </row>
    <row r="107" spans="1:11" s="142" customFormat="1" ht="15" customHeight="1">
      <c r="A107" s="227" t="str">
        <f>IF(Calcu!N178=TRUE,"","삭제")</f>
        <v>삭제</v>
      </c>
      <c r="B107" s="57"/>
      <c r="C107" s="57"/>
      <c r="D107" s="165">
        <f>Calcu!B234</f>
        <v>6</v>
      </c>
      <c r="E107" s="172" t="str">
        <f>Calcu!C234</f>
        <v/>
      </c>
      <c r="F107" s="173" t="str">
        <f>Calcu!D234</f>
        <v/>
      </c>
      <c r="G107" s="174" t="str">
        <f>Calcu!J234</f>
        <v/>
      </c>
      <c r="H107" s="175" t="str">
        <f>Calcu!K234</f>
        <v/>
      </c>
      <c r="I107" s="55"/>
      <c r="J107" s="55"/>
      <c r="K107" s="55"/>
    </row>
    <row r="108" spans="1:11" s="142" customFormat="1" ht="15" customHeight="1">
      <c r="A108" s="227" t="str">
        <f>IF(Calcu!N179=TRUE,"","삭제")</f>
        <v>삭제</v>
      </c>
      <c r="B108" s="57"/>
      <c r="C108" s="57"/>
      <c r="D108" s="165">
        <f>Calcu!B235</f>
        <v>7</v>
      </c>
      <c r="E108" s="172" t="str">
        <f>Calcu!C235</f>
        <v/>
      </c>
      <c r="F108" s="173" t="str">
        <f>Calcu!D235</f>
        <v/>
      </c>
      <c r="G108" s="174" t="str">
        <f>Calcu!J235</f>
        <v/>
      </c>
      <c r="H108" s="175" t="str">
        <f>Calcu!K235</f>
        <v/>
      </c>
      <c r="I108" s="55"/>
      <c r="J108" s="55"/>
      <c r="K108" s="55"/>
    </row>
    <row r="109" spans="1:11" s="142" customFormat="1" ht="15" customHeight="1">
      <c r="A109" s="227" t="str">
        <f>IF(Calcu!N180=TRUE,"","삭제")</f>
        <v>삭제</v>
      </c>
      <c r="B109" s="57"/>
      <c r="C109" s="57"/>
      <c r="D109" s="165">
        <f>Calcu!B236</f>
        <v>8</v>
      </c>
      <c r="E109" s="172" t="str">
        <f>Calcu!C236</f>
        <v/>
      </c>
      <c r="F109" s="173" t="str">
        <f>Calcu!D236</f>
        <v/>
      </c>
      <c r="G109" s="174" t="str">
        <f>Calcu!J236</f>
        <v/>
      </c>
      <c r="H109" s="175" t="str">
        <f>Calcu!K236</f>
        <v/>
      </c>
      <c r="I109" s="55"/>
      <c r="J109" s="55"/>
      <c r="K109" s="55"/>
    </row>
    <row r="110" spans="1:11" s="142" customFormat="1" ht="15" customHeight="1">
      <c r="A110" s="227" t="str">
        <f>IF(Calcu!N181=TRUE,"","삭제")</f>
        <v>삭제</v>
      </c>
      <c r="B110" s="57"/>
      <c r="C110" s="57"/>
      <c r="D110" s="165">
        <f>Calcu!B237</f>
        <v>9</v>
      </c>
      <c r="E110" s="172" t="str">
        <f>Calcu!C237</f>
        <v/>
      </c>
      <c r="F110" s="173" t="str">
        <f>Calcu!D237</f>
        <v/>
      </c>
      <c r="G110" s="174" t="str">
        <f>Calcu!J237</f>
        <v/>
      </c>
      <c r="H110" s="175" t="str">
        <f>Calcu!K237</f>
        <v/>
      </c>
      <c r="I110" s="55"/>
      <c r="J110" s="55"/>
      <c r="K110" s="55"/>
    </row>
    <row r="111" spans="1:11" s="142" customFormat="1" ht="15" customHeight="1">
      <c r="A111" s="227" t="str">
        <f>IF(Calcu!N182=TRUE,"","삭제")</f>
        <v>삭제</v>
      </c>
      <c r="B111" s="57"/>
      <c r="C111" s="57"/>
      <c r="D111" s="165">
        <f>Calcu!B238</f>
        <v>10</v>
      </c>
      <c r="E111" s="172" t="str">
        <f>Calcu!C238</f>
        <v/>
      </c>
      <c r="F111" s="173" t="str">
        <f>Calcu!D238</f>
        <v/>
      </c>
      <c r="G111" s="174" t="str">
        <f>Calcu!J238</f>
        <v/>
      </c>
      <c r="H111" s="175" t="str">
        <f>Calcu!K238</f>
        <v/>
      </c>
      <c r="I111" s="55"/>
      <c r="J111" s="55"/>
      <c r="K111" s="55"/>
    </row>
    <row r="112" spans="1:11" s="142" customFormat="1" ht="15" customHeight="1">
      <c r="A112" s="227" t="str">
        <f>IF(Calcu!N183=TRUE,"","삭제")</f>
        <v>삭제</v>
      </c>
      <c r="B112" s="57"/>
      <c r="C112" s="57"/>
      <c r="D112" s="165">
        <f>Calcu!B239</f>
        <v>11</v>
      </c>
      <c r="E112" s="172" t="str">
        <f>Calcu!C239</f>
        <v/>
      </c>
      <c r="F112" s="173" t="str">
        <f>Calcu!D239</f>
        <v/>
      </c>
      <c r="G112" s="174" t="str">
        <f>Calcu!J239</f>
        <v/>
      </c>
      <c r="H112" s="175" t="str">
        <f>Calcu!K239</f>
        <v/>
      </c>
      <c r="I112" s="55"/>
      <c r="J112" s="55"/>
      <c r="K112" s="55"/>
    </row>
    <row r="113" spans="1:11" s="142" customFormat="1" ht="15" customHeight="1">
      <c r="A113" s="227" t="str">
        <f>IF(Calcu!N184=TRUE,"","삭제")</f>
        <v>삭제</v>
      </c>
      <c r="B113" s="57"/>
      <c r="C113" s="57"/>
      <c r="D113" s="165">
        <f>Calcu!B240</f>
        <v>12</v>
      </c>
      <c r="E113" s="172" t="str">
        <f>Calcu!C240</f>
        <v/>
      </c>
      <c r="F113" s="173" t="str">
        <f>Calcu!D240</f>
        <v/>
      </c>
      <c r="G113" s="174" t="str">
        <f>Calcu!J240</f>
        <v/>
      </c>
      <c r="H113" s="175" t="str">
        <f>Calcu!K240</f>
        <v/>
      </c>
      <c r="I113" s="55"/>
      <c r="J113" s="55"/>
      <c r="K113" s="55"/>
    </row>
    <row r="114" spans="1:11" s="142" customFormat="1" ht="15" customHeight="1">
      <c r="A114" s="227" t="str">
        <f>IF(Calcu!N185=TRUE,"","삭제")</f>
        <v>삭제</v>
      </c>
      <c r="B114" s="57"/>
      <c r="C114" s="57"/>
      <c r="D114" s="165">
        <f>Calcu!B241</f>
        <v>13</v>
      </c>
      <c r="E114" s="172" t="str">
        <f>Calcu!C241</f>
        <v/>
      </c>
      <c r="F114" s="173" t="str">
        <f>Calcu!D241</f>
        <v/>
      </c>
      <c r="G114" s="174" t="str">
        <f>Calcu!J241</f>
        <v/>
      </c>
      <c r="H114" s="175" t="str">
        <f>Calcu!K241</f>
        <v/>
      </c>
      <c r="I114" s="55"/>
      <c r="J114" s="55"/>
      <c r="K114" s="55"/>
    </row>
    <row r="115" spans="1:11" s="142" customFormat="1" ht="15" customHeight="1">
      <c r="A115" s="227" t="str">
        <f>IF(Calcu!N186=TRUE,"","삭제")</f>
        <v>삭제</v>
      </c>
      <c r="B115" s="55"/>
      <c r="C115" s="55"/>
      <c r="D115" s="165">
        <f>Calcu!B242</f>
        <v>14</v>
      </c>
      <c r="E115" s="172" t="str">
        <f>Calcu!C242</f>
        <v/>
      </c>
      <c r="F115" s="173" t="str">
        <f>Calcu!D242</f>
        <v/>
      </c>
      <c r="G115" s="174" t="str">
        <f>Calcu!J242</f>
        <v/>
      </c>
      <c r="H115" s="175" t="str">
        <f>Calcu!K242</f>
        <v/>
      </c>
      <c r="I115" s="55"/>
      <c r="J115" s="55"/>
      <c r="K115" s="55"/>
    </row>
    <row r="116" spans="1:11" s="142" customFormat="1" ht="15" customHeight="1">
      <c r="A116" s="227" t="str">
        <f>IF(Calcu!N187=TRUE,"","삭제")</f>
        <v>삭제</v>
      </c>
      <c r="B116" s="55"/>
      <c r="C116" s="55"/>
      <c r="D116" s="167">
        <f>Calcu!B243</f>
        <v>15</v>
      </c>
      <c r="E116" s="176" t="str">
        <f>Calcu!C243</f>
        <v/>
      </c>
      <c r="F116" s="177" t="str">
        <f>Calcu!D243</f>
        <v/>
      </c>
      <c r="G116" s="178" t="str">
        <f>Calcu!J243</f>
        <v/>
      </c>
      <c r="H116" s="179" t="str">
        <f>Calcu!K243</f>
        <v/>
      </c>
      <c r="I116" s="55"/>
      <c r="J116" s="55"/>
      <c r="K116" s="55"/>
    </row>
    <row r="117" spans="1:11" ht="15" customHeight="1">
      <c r="A117" s="227" t="str">
        <f>A135</f>
        <v>삭제</v>
      </c>
      <c r="B117" s="152"/>
      <c r="C117" s="152"/>
      <c r="D117" s="181"/>
      <c r="E117" s="182"/>
      <c r="F117" s="181"/>
      <c r="G117" s="181"/>
      <c r="H117" s="181"/>
      <c r="I117" s="152"/>
    </row>
    <row r="118" spans="1:11" ht="15" customHeight="1">
      <c r="A118" s="153" t="str">
        <f>A117</f>
        <v>삭제</v>
      </c>
      <c r="B118" s="54"/>
      <c r="C118" s="54"/>
      <c r="D118" s="56"/>
      <c r="E118" s="54"/>
      <c r="F118" s="450" t="s">
        <v>91</v>
      </c>
      <c r="G118" s="450"/>
      <c r="H118" s="54"/>
      <c r="I118" s="56"/>
    </row>
    <row r="119" spans="1:11" ht="15" customHeight="1">
      <c r="A119" s="153" t="str">
        <f>A118</f>
        <v>삭제</v>
      </c>
      <c r="B119" s="54"/>
      <c r="C119" s="54"/>
      <c r="D119" s="56"/>
      <c r="E119" s="54"/>
      <c r="F119" s="163"/>
      <c r="G119" s="163"/>
      <c r="H119" s="54"/>
      <c r="I119" s="56"/>
    </row>
    <row r="120" spans="1:11" ht="15" customHeight="1">
      <c r="A120" s="153" t="str">
        <f t="shared" ref="A120:A133" si="2">A119</f>
        <v>삭제</v>
      </c>
      <c r="B120" s="54"/>
      <c r="C120" s="54"/>
      <c r="D120" s="56"/>
      <c r="E120" s="54"/>
      <c r="F120" s="163"/>
      <c r="G120" s="163"/>
      <c r="H120" s="54"/>
      <c r="I120" s="56"/>
    </row>
    <row r="121" spans="1:11" ht="15" customHeight="1">
      <c r="A121" s="153" t="str">
        <f t="shared" si="2"/>
        <v>삭제</v>
      </c>
      <c r="B121" s="54"/>
      <c r="C121" s="54"/>
      <c r="D121" s="56"/>
      <c r="E121" s="54"/>
      <c r="F121" s="163"/>
      <c r="G121" s="163"/>
      <c r="H121" s="54"/>
      <c r="I121" s="56"/>
    </row>
    <row r="122" spans="1:11" ht="15" customHeight="1">
      <c r="A122" s="153" t="str">
        <f t="shared" si="2"/>
        <v>삭제</v>
      </c>
      <c r="B122" s="54"/>
      <c r="C122" s="54"/>
      <c r="D122" s="56"/>
      <c r="E122" s="54"/>
      <c r="F122" s="163"/>
      <c r="G122" s="163"/>
      <c r="H122" s="54"/>
      <c r="I122" s="56"/>
    </row>
    <row r="123" spans="1:11" ht="15" customHeight="1">
      <c r="A123" s="153" t="str">
        <f t="shared" si="2"/>
        <v>삭제</v>
      </c>
      <c r="B123" s="54"/>
      <c r="C123" s="54"/>
      <c r="D123" s="56"/>
      <c r="E123" s="54"/>
      <c r="F123" s="163"/>
      <c r="G123" s="163"/>
      <c r="H123" s="54"/>
      <c r="I123" s="56"/>
    </row>
    <row r="124" spans="1:11" ht="15" customHeight="1">
      <c r="A124" s="153" t="str">
        <f t="shared" si="2"/>
        <v>삭제</v>
      </c>
      <c r="B124" s="54"/>
      <c r="C124" s="54"/>
      <c r="D124" s="56"/>
      <c r="E124" s="54"/>
      <c r="F124" s="163"/>
      <c r="G124" s="163"/>
      <c r="H124" s="54"/>
      <c r="I124" s="56"/>
    </row>
    <row r="125" spans="1:11" ht="15" customHeight="1">
      <c r="A125" s="153" t="str">
        <f t="shared" si="2"/>
        <v>삭제</v>
      </c>
      <c r="B125" s="54"/>
      <c r="C125" s="54"/>
      <c r="D125" s="56"/>
      <c r="E125" s="54"/>
      <c r="F125" s="163"/>
      <c r="G125" s="163"/>
      <c r="H125" s="54"/>
      <c r="I125" s="56"/>
    </row>
    <row r="126" spans="1:11" ht="15" customHeight="1">
      <c r="A126" s="153" t="str">
        <f t="shared" si="2"/>
        <v>삭제</v>
      </c>
      <c r="B126" s="54"/>
      <c r="C126" s="54"/>
      <c r="D126" s="56"/>
      <c r="E126" s="54"/>
      <c r="F126" s="163"/>
      <c r="G126" s="163"/>
      <c r="H126" s="54"/>
      <c r="I126" s="56"/>
    </row>
    <row r="127" spans="1:11" ht="15" customHeight="1">
      <c r="A127" s="153" t="str">
        <f t="shared" si="2"/>
        <v>삭제</v>
      </c>
      <c r="B127" s="54"/>
      <c r="C127" s="54"/>
      <c r="D127" s="56"/>
      <c r="E127" s="54"/>
      <c r="F127" s="163"/>
      <c r="G127" s="163"/>
      <c r="H127" s="54"/>
      <c r="I127" s="56"/>
    </row>
    <row r="128" spans="1:11" ht="15" customHeight="1">
      <c r="A128" s="153" t="str">
        <f t="shared" si="2"/>
        <v>삭제</v>
      </c>
      <c r="B128" s="54"/>
      <c r="C128" s="54"/>
      <c r="D128" s="56"/>
      <c r="E128" s="54"/>
      <c r="F128" s="163"/>
      <c r="G128" s="163"/>
      <c r="H128" s="54"/>
      <c r="I128" s="56"/>
    </row>
    <row r="129" spans="1:9" ht="15" customHeight="1">
      <c r="A129" s="153" t="str">
        <f t="shared" si="2"/>
        <v>삭제</v>
      </c>
      <c r="E129" s="154"/>
      <c r="H129" s="154"/>
      <c r="I129" s="154"/>
    </row>
    <row r="130" spans="1:9" ht="15" customHeight="1">
      <c r="A130" s="153" t="str">
        <f t="shared" si="2"/>
        <v>삭제</v>
      </c>
      <c r="D130" s="151"/>
      <c r="E130" s="151"/>
      <c r="F130" s="151"/>
      <c r="G130" s="151"/>
      <c r="H130" s="151"/>
      <c r="I130" s="151"/>
    </row>
    <row r="131" spans="1:9" ht="15" customHeight="1">
      <c r="A131" s="153" t="str">
        <f t="shared" si="2"/>
        <v>삭제</v>
      </c>
      <c r="D131" s="151"/>
      <c r="E131" s="151"/>
      <c r="F131" s="151"/>
      <c r="G131" s="151"/>
      <c r="H131" s="151"/>
      <c r="I131" s="151"/>
    </row>
    <row r="132" spans="1:9" ht="15" customHeight="1">
      <c r="A132" s="153" t="str">
        <f t="shared" si="2"/>
        <v>삭제</v>
      </c>
      <c r="D132" s="151"/>
      <c r="E132" s="151"/>
      <c r="F132" s="151"/>
      <c r="G132" s="151"/>
      <c r="H132" s="151"/>
      <c r="I132" s="151"/>
    </row>
    <row r="133" spans="1:9" ht="15" customHeight="1">
      <c r="A133" s="153" t="str">
        <f t="shared" si="2"/>
        <v>삭제</v>
      </c>
      <c r="D133" s="151"/>
      <c r="E133" s="151"/>
      <c r="F133" s="151"/>
      <c r="G133" s="151"/>
      <c r="H133" s="151"/>
      <c r="I133" s="151"/>
    </row>
    <row r="134" spans="1:9" ht="15" customHeight="1">
      <c r="A134" s="227" t="str">
        <f>IF(A133="삭제","삭제","삽입")</f>
        <v>삭제</v>
      </c>
      <c r="D134" s="151"/>
      <c r="E134" s="151"/>
      <c r="F134" s="151"/>
      <c r="G134" s="151"/>
      <c r="H134" s="151"/>
      <c r="I134" s="151"/>
    </row>
    <row r="135" spans="1:9" ht="15" customHeight="1">
      <c r="A135" s="227" t="str">
        <f>IF(Calcu!B255=TRUE,"","삭제")</f>
        <v>삭제</v>
      </c>
      <c r="D135" s="83" t="str">
        <f>"○ 품명 : "&amp;기본정보!C$5</f>
        <v xml:space="preserve">○ 품명 : </v>
      </c>
      <c r="F135" s="55"/>
      <c r="G135" s="57"/>
    </row>
    <row r="136" spans="1:9" ht="15" customHeight="1">
      <c r="A136" s="153" t="str">
        <f>A135</f>
        <v>삭제</v>
      </c>
      <c r="D136" s="83" t="str">
        <f>"○ 제작회사 : "&amp;기본정보!C$6</f>
        <v xml:space="preserve">○ 제작회사 : </v>
      </c>
      <c r="F136" s="55"/>
      <c r="G136" s="57"/>
    </row>
    <row r="137" spans="1:9" ht="15" customHeight="1">
      <c r="A137" s="153" t="str">
        <f>A135</f>
        <v>삭제</v>
      </c>
      <c r="D137" s="83" t="str">
        <f>"○ 형식 : "&amp;기본정보!C$7</f>
        <v xml:space="preserve">○ 형식 : </v>
      </c>
      <c r="F137" s="55"/>
      <c r="G137" s="57"/>
    </row>
    <row r="138" spans="1:9" ht="15" customHeight="1">
      <c r="A138" s="153" t="str">
        <f>A135</f>
        <v>삭제</v>
      </c>
      <c r="D138" s="83" t="str">
        <f>"○ 기기번호 : "&amp;기본정보!C$8</f>
        <v xml:space="preserve">○ 기기번호 : </v>
      </c>
      <c r="F138" s="55"/>
      <c r="G138" s="57"/>
    </row>
    <row r="139" spans="1:9" ht="15" customHeight="1">
      <c r="A139" s="153" t="str">
        <f>A135</f>
        <v>삭제</v>
      </c>
      <c r="D139" s="83"/>
      <c r="F139" s="55"/>
      <c r="G139" s="57"/>
    </row>
    <row r="140" spans="1:9" ht="15" customHeight="1">
      <c r="A140" s="153" t="str">
        <f>A135</f>
        <v>삭제</v>
      </c>
      <c r="D140" s="59" t="s">
        <v>96</v>
      </c>
      <c r="F140" s="55"/>
      <c r="G140" s="57"/>
    </row>
    <row r="141" spans="1:9" ht="15" customHeight="1">
      <c r="A141" s="153" t="str">
        <f>A135</f>
        <v>삭제</v>
      </c>
      <c r="D141" s="451" t="s">
        <v>54</v>
      </c>
      <c r="E141" s="164" t="s">
        <v>82</v>
      </c>
      <c r="F141" s="454" t="e">
        <f>Calcu!$J$328</f>
        <v>#N/A</v>
      </c>
      <c r="G141" s="455"/>
      <c r="H141" s="456"/>
    </row>
    <row r="142" spans="1:9" ht="15" customHeight="1">
      <c r="A142" s="153" t="str">
        <f>A135</f>
        <v>삭제</v>
      </c>
      <c r="D142" s="452"/>
      <c r="E142" s="457" t="s">
        <v>60</v>
      </c>
      <c r="F142" s="459" t="s">
        <v>51</v>
      </c>
      <c r="G142" s="461" t="s">
        <v>95</v>
      </c>
      <c r="H142" s="462" t="s">
        <v>600</v>
      </c>
    </row>
    <row r="143" spans="1:9" ht="15" customHeight="1">
      <c r="A143" s="153" t="str">
        <f>A135</f>
        <v>삭제</v>
      </c>
      <c r="D143" s="452"/>
      <c r="E143" s="458"/>
      <c r="F143" s="460"/>
      <c r="G143" s="461"/>
      <c r="H143" s="463"/>
    </row>
    <row r="144" spans="1:9" ht="15" customHeight="1">
      <c r="A144" s="153" t="str">
        <f>A135</f>
        <v>삭제</v>
      </c>
      <c r="B144" s="57"/>
      <c r="C144" s="57"/>
      <c r="D144" s="453"/>
      <c r="E144" s="79">
        <f ca="1">Calcu!C310</f>
        <v>0</v>
      </c>
      <c r="F144" s="78">
        <f ca="1">Calcu!D310</f>
        <v>0</v>
      </c>
      <c r="G144" s="76">
        <f ca="1">Calcu!J310</f>
        <v>0</v>
      </c>
      <c r="H144" s="77"/>
    </row>
    <row r="145" spans="1:11" ht="15" customHeight="1">
      <c r="A145" s="227" t="str">
        <f>IF(Calcu!N255=TRUE,"","삭제")</f>
        <v>삭제</v>
      </c>
      <c r="B145" s="57"/>
      <c r="C145" s="57"/>
      <c r="D145" s="166">
        <f>Calcu!B311</f>
        <v>1</v>
      </c>
      <c r="E145" s="168" t="str">
        <f>Calcu!C311</f>
        <v/>
      </c>
      <c r="F145" s="169" t="str">
        <f>Calcu!D311</f>
        <v/>
      </c>
      <c r="G145" s="170" t="str">
        <f>Calcu!J311</f>
        <v/>
      </c>
      <c r="H145" s="171" t="str">
        <f>Calcu!K311</f>
        <v/>
      </c>
    </row>
    <row r="146" spans="1:11" ht="15" customHeight="1">
      <c r="A146" s="227" t="str">
        <f>IF(Calcu!N256=TRUE,"","삭제")</f>
        <v>삭제</v>
      </c>
      <c r="B146" s="57"/>
      <c r="C146" s="57"/>
      <c r="D146" s="165">
        <f>Calcu!B312</f>
        <v>2</v>
      </c>
      <c r="E146" s="172" t="str">
        <f>Calcu!C312</f>
        <v/>
      </c>
      <c r="F146" s="173" t="str">
        <f>Calcu!D312</f>
        <v/>
      </c>
      <c r="G146" s="174" t="str">
        <f>Calcu!J312</f>
        <v/>
      </c>
      <c r="H146" s="175" t="str">
        <f>Calcu!K312</f>
        <v/>
      </c>
    </row>
    <row r="147" spans="1:11" ht="15" customHeight="1">
      <c r="A147" s="227" t="str">
        <f>IF(Calcu!N257=TRUE,"","삭제")</f>
        <v>삭제</v>
      </c>
      <c r="B147" s="57"/>
      <c r="C147" s="57"/>
      <c r="D147" s="165">
        <f>Calcu!B313</f>
        <v>3</v>
      </c>
      <c r="E147" s="172" t="str">
        <f>Calcu!C313</f>
        <v/>
      </c>
      <c r="F147" s="173" t="str">
        <f>Calcu!D313</f>
        <v/>
      </c>
      <c r="G147" s="174" t="str">
        <f>Calcu!J313</f>
        <v/>
      </c>
      <c r="H147" s="175" t="str">
        <f>Calcu!K313</f>
        <v/>
      </c>
    </row>
    <row r="148" spans="1:11" ht="15" customHeight="1">
      <c r="A148" s="227" t="str">
        <f>IF(Calcu!N258=TRUE,"","삭제")</f>
        <v>삭제</v>
      </c>
      <c r="B148" s="57"/>
      <c r="C148" s="57"/>
      <c r="D148" s="165">
        <f>Calcu!B314</f>
        <v>4</v>
      </c>
      <c r="E148" s="172" t="str">
        <f>Calcu!C314</f>
        <v/>
      </c>
      <c r="F148" s="173" t="str">
        <f>Calcu!D314</f>
        <v/>
      </c>
      <c r="G148" s="174" t="str">
        <f>Calcu!J314</f>
        <v/>
      </c>
      <c r="H148" s="175" t="str">
        <f>Calcu!K314</f>
        <v/>
      </c>
    </row>
    <row r="149" spans="1:11" ht="15" customHeight="1">
      <c r="A149" s="227" t="str">
        <f>IF(Calcu!N259=TRUE,"","삭제")</f>
        <v>삭제</v>
      </c>
      <c r="B149" s="57"/>
      <c r="C149" s="57"/>
      <c r="D149" s="165">
        <f>Calcu!B315</f>
        <v>5</v>
      </c>
      <c r="E149" s="172" t="str">
        <f>Calcu!C315</f>
        <v/>
      </c>
      <c r="F149" s="173" t="str">
        <f>Calcu!D315</f>
        <v/>
      </c>
      <c r="G149" s="174" t="str">
        <f>Calcu!J315</f>
        <v/>
      </c>
      <c r="H149" s="175" t="str">
        <f>Calcu!K315</f>
        <v/>
      </c>
    </row>
    <row r="150" spans="1:11" ht="15" customHeight="1">
      <c r="A150" s="227" t="str">
        <f>IF(Calcu!N260=TRUE,"","삭제")</f>
        <v>삭제</v>
      </c>
      <c r="B150" s="57"/>
      <c r="C150" s="57"/>
      <c r="D150" s="165">
        <f>Calcu!B316</f>
        <v>6</v>
      </c>
      <c r="E150" s="172" t="str">
        <f>Calcu!C316</f>
        <v/>
      </c>
      <c r="F150" s="173" t="str">
        <f>Calcu!D316</f>
        <v/>
      </c>
      <c r="G150" s="174" t="str">
        <f>Calcu!J316</f>
        <v/>
      </c>
      <c r="H150" s="175" t="str">
        <f>Calcu!K316</f>
        <v/>
      </c>
    </row>
    <row r="151" spans="1:11" ht="15" customHeight="1">
      <c r="A151" s="227" t="str">
        <f>IF(Calcu!N261=TRUE,"","삭제")</f>
        <v>삭제</v>
      </c>
      <c r="B151" s="57"/>
      <c r="C151" s="57"/>
      <c r="D151" s="165">
        <f>Calcu!B317</f>
        <v>7</v>
      </c>
      <c r="E151" s="172" t="str">
        <f>Calcu!C317</f>
        <v/>
      </c>
      <c r="F151" s="173" t="str">
        <f>Calcu!D317</f>
        <v/>
      </c>
      <c r="G151" s="174" t="str">
        <f>Calcu!J317</f>
        <v/>
      </c>
      <c r="H151" s="175" t="str">
        <f>Calcu!K317</f>
        <v/>
      </c>
    </row>
    <row r="152" spans="1:11" ht="15" customHeight="1">
      <c r="A152" s="227" t="str">
        <f>IF(Calcu!N262=TRUE,"","삭제")</f>
        <v>삭제</v>
      </c>
      <c r="B152" s="57"/>
      <c r="C152" s="57"/>
      <c r="D152" s="165">
        <f>Calcu!B318</f>
        <v>8</v>
      </c>
      <c r="E152" s="172" t="str">
        <f>Calcu!C318</f>
        <v/>
      </c>
      <c r="F152" s="173" t="str">
        <f>Calcu!D318</f>
        <v/>
      </c>
      <c r="G152" s="174" t="str">
        <f>Calcu!J318</f>
        <v/>
      </c>
      <c r="H152" s="175" t="str">
        <f>Calcu!K318</f>
        <v/>
      </c>
    </row>
    <row r="153" spans="1:11" ht="15" customHeight="1">
      <c r="A153" s="227" t="str">
        <f>IF(Calcu!N263=TRUE,"","삭제")</f>
        <v>삭제</v>
      </c>
      <c r="B153" s="57"/>
      <c r="C153" s="57"/>
      <c r="D153" s="165">
        <f>Calcu!B319</f>
        <v>9</v>
      </c>
      <c r="E153" s="172" t="str">
        <f>Calcu!C319</f>
        <v/>
      </c>
      <c r="F153" s="173" t="str">
        <f>Calcu!D319</f>
        <v/>
      </c>
      <c r="G153" s="174" t="str">
        <f>Calcu!J319</f>
        <v/>
      </c>
      <c r="H153" s="175" t="str">
        <f>Calcu!K319</f>
        <v/>
      </c>
    </row>
    <row r="154" spans="1:11" ht="15" customHeight="1">
      <c r="A154" s="227" t="str">
        <f>IF(Calcu!N264=TRUE,"","삭제")</f>
        <v>삭제</v>
      </c>
      <c r="D154" s="165">
        <f>Calcu!B320</f>
        <v>10</v>
      </c>
      <c r="E154" s="172" t="str">
        <f>Calcu!C320</f>
        <v/>
      </c>
      <c r="F154" s="173" t="str">
        <f>Calcu!D320</f>
        <v/>
      </c>
      <c r="G154" s="174" t="str">
        <f>Calcu!J320</f>
        <v/>
      </c>
      <c r="H154" s="175" t="str">
        <f>Calcu!K320</f>
        <v/>
      </c>
    </row>
    <row r="155" spans="1:11" ht="15" customHeight="1">
      <c r="A155" s="227" t="str">
        <f>IF(Calcu!N265=TRUE,"","삭제")</f>
        <v>삭제</v>
      </c>
      <c r="D155" s="165">
        <f>Calcu!B321</f>
        <v>11</v>
      </c>
      <c r="E155" s="172" t="str">
        <f>Calcu!C321</f>
        <v/>
      </c>
      <c r="F155" s="173" t="str">
        <f>Calcu!D321</f>
        <v/>
      </c>
      <c r="G155" s="174" t="str">
        <f>Calcu!J321</f>
        <v/>
      </c>
      <c r="H155" s="175" t="str">
        <f>Calcu!K321</f>
        <v/>
      </c>
    </row>
    <row r="156" spans="1:11" ht="15" customHeight="1">
      <c r="A156" s="227" t="str">
        <f>IF(Calcu!N266=TRUE,"","삭제")</f>
        <v>삭제</v>
      </c>
      <c r="D156" s="165">
        <f>Calcu!B322</f>
        <v>12</v>
      </c>
      <c r="E156" s="172" t="str">
        <f>Calcu!C322</f>
        <v/>
      </c>
      <c r="F156" s="173" t="str">
        <f>Calcu!D322</f>
        <v/>
      </c>
      <c r="G156" s="174" t="str">
        <f>Calcu!J322</f>
        <v/>
      </c>
      <c r="H156" s="175" t="str">
        <f>Calcu!K322</f>
        <v/>
      </c>
    </row>
    <row r="157" spans="1:11" ht="15" customHeight="1">
      <c r="A157" s="227" t="str">
        <f>IF(Calcu!N267=TRUE,"","삭제")</f>
        <v>삭제</v>
      </c>
      <c r="D157" s="165">
        <f>Calcu!B323</f>
        <v>13</v>
      </c>
      <c r="E157" s="172" t="str">
        <f>Calcu!C323</f>
        <v/>
      </c>
      <c r="F157" s="173" t="str">
        <f>Calcu!D323</f>
        <v/>
      </c>
      <c r="G157" s="174" t="str">
        <f>Calcu!J323</f>
        <v/>
      </c>
      <c r="H157" s="175" t="str">
        <f>Calcu!K323</f>
        <v/>
      </c>
    </row>
    <row r="158" spans="1:11" ht="15" customHeight="1">
      <c r="A158" s="227" t="str">
        <f>IF(Calcu!N268=TRUE,"","삭제")</f>
        <v>삭제</v>
      </c>
      <c r="D158" s="165">
        <f>Calcu!B324</f>
        <v>14</v>
      </c>
      <c r="E158" s="172" t="str">
        <f>Calcu!C324</f>
        <v/>
      </c>
      <c r="F158" s="173" t="str">
        <f>Calcu!D324</f>
        <v/>
      </c>
      <c r="G158" s="174" t="str">
        <f>Calcu!J324</f>
        <v/>
      </c>
      <c r="H158" s="175" t="str">
        <f>Calcu!K324</f>
        <v/>
      </c>
    </row>
    <row r="159" spans="1:11" ht="15" customHeight="1">
      <c r="A159" s="227" t="str">
        <f>IF(Calcu!N269=TRUE,"","삭제")</f>
        <v>삭제</v>
      </c>
      <c r="D159" s="167">
        <f>Calcu!B325</f>
        <v>15</v>
      </c>
      <c r="E159" s="176" t="str">
        <f>Calcu!C325</f>
        <v/>
      </c>
      <c r="F159" s="177" t="str">
        <f>Calcu!D325</f>
        <v/>
      </c>
      <c r="G159" s="178" t="str">
        <f>Calcu!J325</f>
        <v/>
      </c>
      <c r="H159" s="179" t="str">
        <f>Calcu!K325</f>
        <v/>
      </c>
    </row>
    <row r="160" spans="1:11" ht="15" customHeight="1">
      <c r="A160" s="153"/>
      <c r="D160" s="225"/>
      <c r="E160" s="225"/>
      <c r="F160" s="225"/>
      <c r="G160" s="225"/>
      <c r="H160" s="226"/>
      <c r="I160" s="183"/>
      <c r="J160" s="57"/>
      <c r="K160" s="57"/>
    </row>
  </sheetData>
  <mergeCells count="28">
    <mergeCell ref="F75:G75"/>
    <mergeCell ref="D98:D101"/>
    <mergeCell ref="F98:H98"/>
    <mergeCell ref="E99:E100"/>
    <mergeCell ref="F99:F100"/>
    <mergeCell ref="G99:G100"/>
    <mergeCell ref="H99:H100"/>
    <mergeCell ref="F118:G118"/>
    <mergeCell ref="D141:D144"/>
    <mergeCell ref="F141:H141"/>
    <mergeCell ref="E142:E143"/>
    <mergeCell ref="F142:F143"/>
    <mergeCell ref="G142:G143"/>
    <mergeCell ref="H142:H143"/>
    <mergeCell ref="A1:K2"/>
    <mergeCell ref="D12:D15"/>
    <mergeCell ref="F12:H12"/>
    <mergeCell ref="E13:E14"/>
    <mergeCell ref="F13:F14"/>
    <mergeCell ref="G13:G14"/>
    <mergeCell ref="H13:H14"/>
    <mergeCell ref="F32:G32"/>
    <mergeCell ref="D55:D58"/>
    <mergeCell ref="F55:H55"/>
    <mergeCell ref="E56:E57"/>
    <mergeCell ref="F56:F57"/>
    <mergeCell ref="G56:G57"/>
    <mergeCell ref="H56:H57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8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142" customWidth="1"/>
    <col min="3" max="3" width="11.109375" style="142" customWidth="1"/>
    <col min="4" max="4" width="11.109375" style="143" customWidth="1"/>
    <col min="5" max="8" width="11.109375" style="142" customWidth="1"/>
    <col min="9" max="10" width="3.77734375" style="142" customWidth="1"/>
    <col min="11" max="16384" width="10.77734375" style="142"/>
  </cols>
  <sheetData>
    <row r="1" spans="1:11" s="2" customFormat="1" ht="33" customHeight="1">
      <c r="A1" s="464" t="s">
        <v>90</v>
      </c>
      <c r="B1" s="464"/>
      <c r="C1" s="464"/>
      <c r="D1" s="464"/>
      <c r="E1" s="464"/>
      <c r="F1" s="464"/>
      <c r="G1" s="464"/>
      <c r="H1" s="464"/>
      <c r="I1" s="464"/>
      <c r="J1" s="464"/>
    </row>
    <row r="2" spans="1:11" s="2" customFormat="1" ht="33" customHeight="1">
      <c r="A2" s="464"/>
      <c r="B2" s="464"/>
      <c r="C2" s="464"/>
      <c r="D2" s="464"/>
      <c r="E2" s="464"/>
      <c r="F2" s="464"/>
      <c r="G2" s="464"/>
      <c r="H2" s="464"/>
      <c r="I2" s="464"/>
      <c r="J2" s="464"/>
    </row>
    <row r="3" spans="1:11" s="2" customFormat="1" ht="12.75" customHeight="1">
      <c r="A3" s="17"/>
      <c r="B3" s="17"/>
      <c r="C3" s="16"/>
      <c r="D3" s="34"/>
      <c r="E3" s="16"/>
      <c r="F3" s="16"/>
      <c r="G3" s="16"/>
      <c r="H3" s="16"/>
      <c r="I3" s="16"/>
      <c r="J3" s="16"/>
    </row>
    <row r="4" spans="1:11" s="1" customFormat="1" ht="13.5" customHeight="1">
      <c r="A4" s="33"/>
      <c r="B4" s="33"/>
      <c r="C4" s="18"/>
      <c r="D4" s="35"/>
      <c r="E4" s="19"/>
      <c r="F4" s="18"/>
      <c r="G4" s="18"/>
      <c r="H4" s="150"/>
      <c r="I4" s="20"/>
      <c r="J4" s="19"/>
    </row>
    <row r="5" spans="1:11" s="149" customFormat="1" ht="15" customHeight="1">
      <c r="A5" s="52"/>
      <c r="B5" s="52"/>
      <c r="C5" s="52"/>
      <c r="D5" s="53"/>
      <c r="E5" s="52"/>
      <c r="F5" s="52"/>
      <c r="G5" s="52"/>
      <c r="H5" s="52"/>
      <c r="I5" s="52"/>
      <c r="J5" s="52"/>
    </row>
    <row r="6" spans="1:11" s="149" customFormat="1" ht="15" customHeight="1">
      <c r="A6" s="52"/>
      <c r="B6" s="52"/>
      <c r="C6" s="52"/>
      <c r="D6" s="53"/>
      <c r="E6" s="52"/>
      <c r="F6" s="52"/>
      <c r="G6" s="52"/>
      <c r="H6" s="52"/>
      <c r="I6" s="52"/>
      <c r="J6" s="52"/>
    </row>
    <row r="7" spans="1:11" ht="15" customHeight="1">
      <c r="B7" s="147"/>
      <c r="C7" s="148"/>
      <c r="D7" s="147"/>
      <c r="E7" s="147"/>
      <c r="F7" s="147"/>
      <c r="G7" s="147"/>
      <c r="H7" s="147"/>
      <c r="I7" s="146"/>
      <c r="K7" s="145"/>
    </row>
    <row r="8" spans="1:11" ht="15" customHeight="1">
      <c r="A8" s="144"/>
    </row>
  </sheetData>
  <mergeCells count="1">
    <mergeCell ref="A1:J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49"/>
  <sheetViews>
    <sheetView showGridLines="0" zoomScaleNormal="100" workbookViewId="0"/>
  </sheetViews>
  <sheetFormatPr defaultColWidth="8.77734375" defaultRowHeight="13.5" customHeight="1"/>
  <cols>
    <col min="1" max="1" width="3.77734375" style="44" customWidth="1"/>
    <col min="2" max="3" width="8.77734375" style="45"/>
    <col min="4" max="4" width="8.77734375" style="40"/>
    <col min="5" max="8" width="8.77734375" style="41"/>
    <col min="9" max="9" width="3.77734375" style="41" customWidth="1"/>
    <col min="10" max="22" width="8.77734375" style="71"/>
    <col min="23" max="16384" width="8.77734375" style="43"/>
  </cols>
  <sheetData>
    <row r="1" spans="1:31" s="137" customFormat="1" ht="25.5">
      <c r="A1" s="133" t="s">
        <v>176</v>
      </c>
      <c r="B1" s="45"/>
      <c r="C1" s="45"/>
      <c r="D1" s="45"/>
      <c r="E1" s="134"/>
      <c r="F1" s="41"/>
      <c r="G1" s="41"/>
      <c r="H1" s="41"/>
      <c r="I1" s="41"/>
      <c r="J1" s="41"/>
      <c r="K1" s="41"/>
      <c r="L1" s="135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</row>
    <row r="2" spans="1:31" s="42" customFormat="1" ht="15" customHeight="1">
      <c r="A2" s="38"/>
      <c r="B2" s="38"/>
      <c r="C2" s="38"/>
      <c r="D2" s="38"/>
      <c r="E2" s="38"/>
      <c r="F2" s="38"/>
      <c r="G2" s="38"/>
      <c r="H2" s="38"/>
      <c r="I2" s="38"/>
    </row>
    <row r="3" spans="1:31" s="42" customFormat="1" ht="15" customHeight="1">
      <c r="A3" s="184"/>
      <c r="B3" s="185" t="s">
        <v>3</v>
      </c>
      <c r="C3" s="73">
        <f>기본정보!C3</f>
        <v>0</v>
      </c>
      <c r="D3" s="185" t="s">
        <v>131</v>
      </c>
      <c r="E3" s="487">
        <f>기본정보!H3</f>
        <v>0</v>
      </c>
      <c r="F3" s="488"/>
      <c r="G3" s="185" t="s">
        <v>177</v>
      </c>
      <c r="H3" s="224">
        <f>기본정보!H8</f>
        <v>0</v>
      </c>
      <c r="I3" s="38"/>
      <c r="J3" s="38"/>
    </row>
    <row r="4" spans="1:31" s="42" customFormat="1" ht="15" customHeight="1">
      <c r="A4" s="184"/>
      <c r="B4" s="185" t="s">
        <v>178</v>
      </c>
      <c r="C4" s="223">
        <f>기본정보!C8</f>
        <v>0</v>
      </c>
      <c r="D4" s="185" t="s">
        <v>179</v>
      </c>
      <c r="E4" s="492">
        <f>기본정보!H4</f>
        <v>0</v>
      </c>
      <c r="F4" s="493"/>
      <c r="G4" s="185" t="s">
        <v>180</v>
      </c>
      <c r="H4" s="224">
        <f>기본정보!H9</f>
        <v>0</v>
      </c>
      <c r="I4" s="38"/>
      <c r="J4" s="38"/>
    </row>
    <row r="5" spans="1:31" s="42" customFormat="1" ht="15" customHeight="1">
      <c r="A5" s="184"/>
      <c r="D5" s="38"/>
      <c r="E5" s="38"/>
      <c r="F5" s="38"/>
      <c r="G5" s="38"/>
      <c r="H5" s="38"/>
      <c r="I5" s="38"/>
      <c r="J5" s="38"/>
    </row>
    <row r="6" spans="1:31" s="42" customFormat="1" ht="15" customHeight="1">
      <c r="A6" s="184"/>
      <c r="D6" s="38"/>
      <c r="E6" s="38"/>
      <c r="F6" s="38"/>
      <c r="G6" s="38"/>
      <c r="H6" s="38"/>
      <c r="I6" s="38"/>
      <c r="J6" s="38"/>
    </row>
    <row r="7" spans="1:31" ht="13.5" customHeight="1">
      <c r="A7" s="39" t="s">
        <v>181</v>
      </c>
      <c r="B7" s="40"/>
      <c r="C7" s="40"/>
      <c r="D7" s="70"/>
      <c r="E7" s="40"/>
      <c r="I7" s="39" t="s">
        <v>665</v>
      </c>
      <c r="J7" s="40"/>
      <c r="K7" s="40"/>
      <c r="L7" s="70"/>
      <c r="M7" s="40"/>
      <c r="N7" s="41"/>
    </row>
    <row r="8" spans="1:31" ht="13.5" customHeight="1">
      <c r="A8" s="39" t="s">
        <v>183</v>
      </c>
      <c r="B8" s="40"/>
      <c r="C8" s="40"/>
      <c r="D8" s="70"/>
      <c r="E8" s="40"/>
      <c r="I8" s="39" t="s">
        <v>183</v>
      </c>
      <c r="J8" s="40"/>
      <c r="K8" s="40"/>
      <c r="L8" s="70"/>
      <c r="M8" s="40"/>
      <c r="N8" s="41"/>
    </row>
    <row r="9" spans="1:31" ht="13.5" customHeight="1">
      <c r="A9" s="42"/>
      <c r="B9" s="489" t="s">
        <v>184</v>
      </c>
      <c r="C9" s="490" t="s">
        <v>185</v>
      </c>
      <c r="D9" s="489" t="e">
        <f>Calcu!$J$328&amp;" 지시값"</f>
        <v>#N/A</v>
      </c>
      <c r="E9" s="489"/>
      <c r="F9" s="489"/>
      <c r="I9" s="42"/>
      <c r="J9" s="489" t="s">
        <v>184</v>
      </c>
      <c r="K9" s="490" t="s">
        <v>185</v>
      </c>
      <c r="L9" s="489" t="e">
        <f>Calcu!$J$328&amp;" 지시값"</f>
        <v>#N/A</v>
      </c>
      <c r="M9" s="489"/>
      <c r="N9" s="489"/>
    </row>
    <row r="10" spans="1:31" ht="13.5" customHeight="1">
      <c r="A10" s="42"/>
      <c r="B10" s="489"/>
      <c r="C10" s="491"/>
      <c r="D10" s="229" t="s">
        <v>50</v>
      </c>
      <c r="E10" s="229" t="s">
        <v>186</v>
      </c>
      <c r="F10" s="229" t="s">
        <v>0</v>
      </c>
      <c r="I10" s="42"/>
      <c r="J10" s="489"/>
      <c r="K10" s="491"/>
      <c r="L10" s="304" t="s">
        <v>50</v>
      </c>
      <c r="M10" s="304" t="s">
        <v>186</v>
      </c>
      <c r="N10" s="304" t="s">
        <v>0</v>
      </c>
    </row>
    <row r="11" spans="1:31" ht="13.5" customHeight="1">
      <c r="A11" s="42"/>
      <c r="B11" s="489"/>
      <c r="C11" s="230">
        <f ca="1">Calcu!E8</f>
        <v>0</v>
      </c>
      <c r="D11" s="230">
        <f>Calcu!F8</f>
        <v>0</v>
      </c>
      <c r="E11" s="230">
        <f>Calcu!G8</f>
        <v>0</v>
      </c>
      <c r="F11" s="230">
        <f>Calcu!H8</f>
        <v>0</v>
      </c>
      <c r="I11" s="42"/>
      <c r="J11" s="489"/>
      <c r="K11" s="305">
        <f ca="1">Calcu_ADJ!E8</f>
        <v>0</v>
      </c>
      <c r="L11" s="305">
        <f>Calcu_ADJ!F8</f>
        <v>0</v>
      </c>
      <c r="M11" s="305">
        <f>Calcu_ADJ!G8</f>
        <v>0</v>
      </c>
      <c r="N11" s="305">
        <f>Calcu_ADJ!H8</f>
        <v>0</v>
      </c>
    </row>
    <row r="12" spans="1:31" ht="13.5" customHeight="1">
      <c r="A12" s="42"/>
      <c r="B12" s="73">
        <f>Calcu!C9</f>
        <v>1</v>
      </c>
      <c r="C12" s="72" t="str">
        <f>Calcu!E9</f>
        <v/>
      </c>
      <c r="D12" s="72" t="str">
        <f ca="1">TEXT(Calcu!F9,Calcu!$C$3)</f>
        <v/>
      </c>
      <c r="E12" s="72" t="str">
        <f ca="1">TEXT(Calcu!G9,Calcu!$C$3)</f>
        <v/>
      </c>
      <c r="F12" s="72" t="str">
        <f ca="1">TEXT(Calcu!H9,Calcu!$C$3)</f>
        <v/>
      </c>
      <c r="I12" s="42"/>
      <c r="J12" s="73">
        <f>Calcu_ADJ!C9</f>
        <v>1</v>
      </c>
      <c r="K12" s="72" t="str">
        <f>Calcu_ADJ!E9</f>
        <v/>
      </c>
      <c r="L12" s="72" t="str">
        <f ca="1">TEXT(Calcu_ADJ!F9,Calcu_ADJ!$C$3)</f>
        <v/>
      </c>
      <c r="M12" s="72" t="str">
        <f ca="1">TEXT(Calcu_ADJ!G9,Calcu_ADJ!$C$3)</f>
        <v/>
      </c>
      <c r="N12" s="72" t="str">
        <f ca="1">TEXT(Calcu_ADJ!H9,Calcu_ADJ!$C$3)</f>
        <v/>
      </c>
    </row>
    <row r="13" spans="1:31" ht="13.5" customHeight="1">
      <c r="A13" s="42"/>
      <c r="B13" s="73">
        <f>Calcu!C10</f>
        <v>2</v>
      </c>
      <c r="C13" s="72" t="str">
        <f>Calcu!E10</f>
        <v/>
      </c>
      <c r="D13" s="72" t="str">
        <f ca="1">TEXT(Calcu!F10,Calcu!$C$3)</f>
        <v/>
      </c>
      <c r="E13" s="72" t="str">
        <f ca="1">TEXT(Calcu!G10,Calcu!$C$3)</f>
        <v/>
      </c>
      <c r="F13" s="72" t="str">
        <f ca="1">TEXT(Calcu!H10,Calcu!$C$3)</f>
        <v/>
      </c>
      <c r="I13" s="42"/>
      <c r="J13" s="73">
        <f>Calcu_ADJ!C10</f>
        <v>2</v>
      </c>
      <c r="K13" s="72" t="str">
        <f>Calcu_ADJ!E10</f>
        <v/>
      </c>
      <c r="L13" s="72" t="str">
        <f ca="1">TEXT(Calcu_ADJ!F10,Calcu_ADJ!$C$3)</f>
        <v/>
      </c>
      <c r="M13" s="72" t="str">
        <f ca="1">TEXT(Calcu_ADJ!G10,Calcu_ADJ!$C$3)</f>
        <v/>
      </c>
      <c r="N13" s="72" t="str">
        <f ca="1">TEXT(Calcu_ADJ!H10,Calcu_ADJ!$C$3)</f>
        <v/>
      </c>
    </row>
    <row r="14" spans="1:31" ht="13.5" customHeight="1">
      <c r="A14" s="42"/>
      <c r="B14" s="73">
        <f>Calcu!C11</f>
        <v>3</v>
      </c>
      <c r="C14" s="72" t="str">
        <f>Calcu!E11</f>
        <v/>
      </c>
      <c r="D14" s="72" t="str">
        <f ca="1">TEXT(Calcu!F11,Calcu!$C$3)</f>
        <v/>
      </c>
      <c r="E14" s="72" t="str">
        <f ca="1">TEXT(Calcu!G11,Calcu!$C$3)</f>
        <v/>
      </c>
      <c r="F14" s="72" t="str">
        <f ca="1">TEXT(Calcu!H11,Calcu!$C$3)</f>
        <v/>
      </c>
      <c r="I14" s="42"/>
      <c r="J14" s="73">
        <f>Calcu_ADJ!C11</f>
        <v>3</v>
      </c>
      <c r="K14" s="72" t="str">
        <f>Calcu_ADJ!E11</f>
        <v/>
      </c>
      <c r="L14" s="72" t="str">
        <f ca="1">TEXT(Calcu_ADJ!F11,Calcu_ADJ!$C$3)</f>
        <v/>
      </c>
      <c r="M14" s="72" t="str">
        <f ca="1">TEXT(Calcu_ADJ!G11,Calcu_ADJ!$C$3)</f>
        <v/>
      </c>
      <c r="N14" s="72" t="str">
        <f ca="1">TEXT(Calcu_ADJ!H11,Calcu_ADJ!$C$3)</f>
        <v/>
      </c>
    </row>
    <row r="15" spans="1:31" ht="13.5" customHeight="1">
      <c r="A15" s="42"/>
      <c r="B15" s="73">
        <f>Calcu!C12</f>
        <v>4</v>
      </c>
      <c r="C15" s="72" t="str">
        <f>Calcu!E12</f>
        <v/>
      </c>
      <c r="D15" s="72" t="str">
        <f ca="1">TEXT(Calcu!F12,Calcu!$C$3)</f>
        <v/>
      </c>
      <c r="E15" s="72" t="str">
        <f ca="1">TEXT(Calcu!G12,Calcu!$C$3)</f>
        <v/>
      </c>
      <c r="F15" s="72" t="str">
        <f ca="1">TEXT(Calcu!H12,Calcu!$C$3)</f>
        <v/>
      </c>
      <c r="I15" s="42"/>
      <c r="J15" s="73">
        <f>Calcu_ADJ!C12</f>
        <v>4</v>
      </c>
      <c r="K15" s="72" t="str">
        <f>Calcu_ADJ!E12</f>
        <v/>
      </c>
      <c r="L15" s="72" t="str">
        <f ca="1">TEXT(Calcu_ADJ!F12,Calcu_ADJ!$C$3)</f>
        <v/>
      </c>
      <c r="M15" s="72" t="str">
        <f ca="1">TEXT(Calcu_ADJ!G12,Calcu_ADJ!$C$3)</f>
        <v/>
      </c>
      <c r="N15" s="72" t="str">
        <f ca="1">TEXT(Calcu_ADJ!H12,Calcu_ADJ!$C$3)</f>
        <v/>
      </c>
    </row>
    <row r="16" spans="1:31" ht="13.5" customHeight="1">
      <c r="A16" s="42"/>
      <c r="B16" s="73">
        <f>Calcu!C13</f>
        <v>5</v>
      </c>
      <c r="C16" s="72" t="str">
        <f>Calcu!E13</f>
        <v/>
      </c>
      <c r="D16" s="72" t="str">
        <f ca="1">TEXT(Calcu!F13,Calcu!$C$3)</f>
        <v/>
      </c>
      <c r="E16" s="72" t="str">
        <f ca="1">TEXT(Calcu!G13,Calcu!$C$3)</f>
        <v/>
      </c>
      <c r="F16" s="72" t="str">
        <f ca="1">TEXT(Calcu!H13,Calcu!$C$3)</f>
        <v/>
      </c>
      <c r="I16" s="42"/>
      <c r="J16" s="73">
        <f>Calcu_ADJ!C13</f>
        <v>5</v>
      </c>
      <c r="K16" s="72" t="str">
        <f>Calcu_ADJ!E13</f>
        <v/>
      </c>
      <c r="L16" s="72" t="str">
        <f ca="1">TEXT(Calcu_ADJ!F13,Calcu_ADJ!$C$3)</f>
        <v/>
      </c>
      <c r="M16" s="72" t="str">
        <f ca="1">TEXT(Calcu_ADJ!G13,Calcu_ADJ!$C$3)</f>
        <v/>
      </c>
      <c r="N16" s="72" t="str">
        <f ca="1">TEXT(Calcu_ADJ!H13,Calcu_ADJ!$C$3)</f>
        <v/>
      </c>
    </row>
    <row r="17" spans="1:14" ht="13.5" customHeight="1">
      <c r="A17" s="42"/>
      <c r="B17" s="73">
        <f>Calcu!C14</f>
        <v>6</v>
      </c>
      <c r="C17" s="72" t="str">
        <f>Calcu!E14</f>
        <v/>
      </c>
      <c r="D17" s="72" t="str">
        <f ca="1">TEXT(Calcu!F14,Calcu!$C$3)</f>
        <v/>
      </c>
      <c r="E17" s="72" t="str">
        <f ca="1">TEXT(Calcu!G14,Calcu!$C$3)</f>
        <v/>
      </c>
      <c r="F17" s="72" t="str">
        <f ca="1">TEXT(Calcu!H14,Calcu!$C$3)</f>
        <v/>
      </c>
      <c r="I17" s="42"/>
      <c r="J17" s="73">
        <f>Calcu_ADJ!C14</f>
        <v>6</v>
      </c>
      <c r="K17" s="72" t="str">
        <f>Calcu_ADJ!E14</f>
        <v/>
      </c>
      <c r="L17" s="72" t="str">
        <f ca="1">TEXT(Calcu_ADJ!F14,Calcu_ADJ!$C$3)</f>
        <v/>
      </c>
      <c r="M17" s="72" t="str">
        <f ca="1">TEXT(Calcu_ADJ!G14,Calcu_ADJ!$C$3)</f>
        <v/>
      </c>
      <c r="N17" s="72" t="str">
        <f ca="1">TEXT(Calcu_ADJ!H14,Calcu_ADJ!$C$3)</f>
        <v/>
      </c>
    </row>
    <row r="18" spans="1:14" ht="13.5" customHeight="1">
      <c r="A18" s="42"/>
      <c r="B18" s="73">
        <f>Calcu!C15</f>
        <v>7</v>
      </c>
      <c r="C18" s="72" t="str">
        <f>Calcu!E15</f>
        <v/>
      </c>
      <c r="D18" s="72" t="str">
        <f ca="1">TEXT(Calcu!F15,Calcu!$C$3)</f>
        <v/>
      </c>
      <c r="E18" s="72" t="str">
        <f ca="1">TEXT(Calcu!G15,Calcu!$C$3)</f>
        <v/>
      </c>
      <c r="F18" s="72" t="str">
        <f ca="1">TEXT(Calcu!H15,Calcu!$C$3)</f>
        <v/>
      </c>
      <c r="I18" s="42"/>
      <c r="J18" s="73">
        <f>Calcu_ADJ!C15</f>
        <v>7</v>
      </c>
      <c r="K18" s="72" t="str">
        <f>Calcu_ADJ!E15</f>
        <v/>
      </c>
      <c r="L18" s="72" t="str">
        <f ca="1">TEXT(Calcu_ADJ!F15,Calcu_ADJ!$C$3)</f>
        <v/>
      </c>
      <c r="M18" s="72" t="str">
        <f ca="1">TEXT(Calcu_ADJ!G15,Calcu_ADJ!$C$3)</f>
        <v/>
      </c>
      <c r="N18" s="72" t="str">
        <f ca="1">TEXT(Calcu_ADJ!H15,Calcu_ADJ!$C$3)</f>
        <v/>
      </c>
    </row>
    <row r="19" spans="1:14" ht="13.5" customHeight="1">
      <c r="A19" s="42"/>
      <c r="B19" s="73">
        <f>Calcu!C16</f>
        <v>8</v>
      </c>
      <c r="C19" s="72" t="str">
        <f>Calcu!E16</f>
        <v/>
      </c>
      <c r="D19" s="72" t="str">
        <f ca="1">TEXT(Calcu!F16,Calcu!$C$3)</f>
        <v/>
      </c>
      <c r="E19" s="72" t="str">
        <f ca="1">TEXT(Calcu!G16,Calcu!$C$3)</f>
        <v/>
      </c>
      <c r="F19" s="72" t="str">
        <f ca="1">TEXT(Calcu!H16,Calcu!$C$3)</f>
        <v/>
      </c>
      <c r="I19" s="42"/>
      <c r="J19" s="73">
        <f>Calcu_ADJ!C16</f>
        <v>8</v>
      </c>
      <c r="K19" s="72" t="str">
        <f>Calcu_ADJ!E16</f>
        <v/>
      </c>
      <c r="L19" s="72" t="str">
        <f ca="1">TEXT(Calcu_ADJ!F16,Calcu_ADJ!$C$3)</f>
        <v/>
      </c>
      <c r="M19" s="72" t="str">
        <f ca="1">TEXT(Calcu_ADJ!G16,Calcu_ADJ!$C$3)</f>
        <v/>
      </c>
      <c r="N19" s="72" t="str">
        <f ca="1">TEXT(Calcu_ADJ!H16,Calcu_ADJ!$C$3)</f>
        <v/>
      </c>
    </row>
    <row r="20" spans="1:14" ht="13.5" customHeight="1">
      <c r="A20" s="42"/>
      <c r="B20" s="73">
        <f>Calcu!C17</f>
        <v>9</v>
      </c>
      <c r="C20" s="72" t="str">
        <f>Calcu!E17</f>
        <v/>
      </c>
      <c r="D20" s="72" t="str">
        <f ca="1">TEXT(Calcu!F17,Calcu!$C$3)</f>
        <v/>
      </c>
      <c r="E20" s="72" t="str">
        <f ca="1">TEXT(Calcu!G17,Calcu!$C$3)</f>
        <v/>
      </c>
      <c r="F20" s="72" t="str">
        <f ca="1">TEXT(Calcu!H17,Calcu!$C$3)</f>
        <v/>
      </c>
      <c r="I20" s="42"/>
      <c r="J20" s="73">
        <f>Calcu_ADJ!C17</f>
        <v>9</v>
      </c>
      <c r="K20" s="72" t="str">
        <f>Calcu_ADJ!E17</f>
        <v/>
      </c>
      <c r="L20" s="72" t="str">
        <f ca="1">TEXT(Calcu_ADJ!F17,Calcu_ADJ!$C$3)</f>
        <v/>
      </c>
      <c r="M20" s="72" t="str">
        <f ca="1">TEXT(Calcu_ADJ!G17,Calcu_ADJ!$C$3)</f>
        <v/>
      </c>
      <c r="N20" s="72" t="str">
        <f ca="1">TEXT(Calcu_ADJ!H17,Calcu_ADJ!$C$3)</f>
        <v/>
      </c>
    </row>
    <row r="21" spans="1:14" ht="13.5" customHeight="1">
      <c r="A21" s="42"/>
      <c r="B21" s="73">
        <f>Calcu!C18</f>
        <v>10</v>
      </c>
      <c r="C21" s="72" t="str">
        <f>Calcu!E18</f>
        <v/>
      </c>
      <c r="D21" s="72" t="str">
        <f ca="1">TEXT(Calcu!F18,Calcu!$C$3)</f>
        <v/>
      </c>
      <c r="E21" s="72" t="str">
        <f ca="1">TEXT(Calcu!G18,Calcu!$C$3)</f>
        <v/>
      </c>
      <c r="F21" s="72" t="str">
        <f ca="1">TEXT(Calcu!H18,Calcu!$C$3)</f>
        <v/>
      </c>
      <c r="I21" s="42"/>
      <c r="J21" s="73">
        <f>Calcu_ADJ!C18</f>
        <v>10</v>
      </c>
      <c r="K21" s="72" t="str">
        <f>Calcu_ADJ!E18</f>
        <v/>
      </c>
      <c r="L21" s="72" t="str">
        <f ca="1">TEXT(Calcu_ADJ!F18,Calcu_ADJ!$C$3)</f>
        <v/>
      </c>
      <c r="M21" s="72" t="str">
        <f ca="1">TEXT(Calcu_ADJ!G18,Calcu_ADJ!$C$3)</f>
        <v/>
      </c>
      <c r="N21" s="72" t="str">
        <f ca="1">TEXT(Calcu_ADJ!H18,Calcu_ADJ!$C$3)</f>
        <v/>
      </c>
    </row>
    <row r="22" spans="1:14" ht="13.5" customHeight="1">
      <c r="A22" s="42"/>
      <c r="B22" s="73">
        <f>Calcu!C19</f>
        <v>11</v>
      </c>
      <c r="C22" s="72" t="str">
        <f>Calcu!E19</f>
        <v/>
      </c>
      <c r="D22" s="72" t="str">
        <f ca="1">TEXT(Calcu!F19,Calcu!$C$3)</f>
        <v/>
      </c>
      <c r="E22" s="72" t="str">
        <f ca="1">TEXT(Calcu!G19,Calcu!$C$3)</f>
        <v/>
      </c>
      <c r="F22" s="72" t="str">
        <f ca="1">TEXT(Calcu!H19,Calcu!$C$3)</f>
        <v/>
      </c>
      <c r="I22" s="42"/>
      <c r="J22" s="73">
        <f>Calcu_ADJ!C19</f>
        <v>11</v>
      </c>
      <c r="K22" s="72" t="str">
        <f>Calcu_ADJ!E19</f>
        <v/>
      </c>
      <c r="L22" s="72" t="str">
        <f ca="1">TEXT(Calcu_ADJ!F19,Calcu_ADJ!$C$3)</f>
        <v/>
      </c>
      <c r="M22" s="72" t="str">
        <f ca="1">TEXT(Calcu_ADJ!G19,Calcu_ADJ!$C$3)</f>
        <v/>
      </c>
      <c r="N22" s="72" t="str">
        <f ca="1">TEXT(Calcu_ADJ!H19,Calcu_ADJ!$C$3)</f>
        <v/>
      </c>
    </row>
    <row r="23" spans="1:14" ht="13.5" customHeight="1">
      <c r="A23" s="42"/>
      <c r="B23" s="73">
        <f>Calcu!C20</f>
        <v>12</v>
      </c>
      <c r="C23" s="72" t="str">
        <f>Calcu!E20</f>
        <v/>
      </c>
      <c r="D23" s="72" t="str">
        <f ca="1">TEXT(Calcu!F20,Calcu!$C$3)</f>
        <v/>
      </c>
      <c r="E23" s="72" t="str">
        <f ca="1">TEXT(Calcu!G20,Calcu!$C$3)</f>
        <v/>
      </c>
      <c r="F23" s="72" t="str">
        <f ca="1">TEXT(Calcu!H20,Calcu!$C$3)</f>
        <v/>
      </c>
      <c r="I23" s="42"/>
      <c r="J23" s="73">
        <f>Calcu_ADJ!C20</f>
        <v>12</v>
      </c>
      <c r="K23" s="72" t="str">
        <f>Calcu_ADJ!E20</f>
        <v/>
      </c>
      <c r="L23" s="72" t="str">
        <f ca="1">TEXT(Calcu_ADJ!F20,Calcu_ADJ!$C$3)</f>
        <v/>
      </c>
      <c r="M23" s="72" t="str">
        <f ca="1">TEXT(Calcu_ADJ!G20,Calcu_ADJ!$C$3)</f>
        <v/>
      </c>
      <c r="N23" s="72" t="str">
        <f ca="1">TEXT(Calcu_ADJ!H20,Calcu_ADJ!$C$3)</f>
        <v/>
      </c>
    </row>
    <row r="24" spans="1:14" ht="13.5" customHeight="1">
      <c r="A24" s="42"/>
      <c r="B24" s="73">
        <f>Calcu!C21</f>
        <v>13</v>
      </c>
      <c r="C24" s="72" t="str">
        <f>Calcu!E21</f>
        <v/>
      </c>
      <c r="D24" s="72" t="str">
        <f ca="1">TEXT(Calcu!F21,Calcu!$C$3)</f>
        <v/>
      </c>
      <c r="E24" s="72" t="str">
        <f ca="1">TEXT(Calcu!G21,Calcu!$C$3)</f>
        <v/>
      </c>
      <c r="F24" s="72" t="str">
        <f ca="1">TEXT(Calcu!H21,Calcu!$C$3)</f>
        <v/>
      </c>
      <c r="I24" s="42"/>
      <c r="J24" s="73">
        <f>Calcu_ADJ!C21</f>
        <v>13</v>
      </c>
      <c r="K24" s="72" t="str">
        <f>Calcu_ADJ!E21</f>
        <v/>
      </c>
      <c r="L24" s="72" t="str">
        <f ca="1">TEXT(Calcu_ADJ!F21,Calcu_ADJ!$C$3)</f>
        <v/>
      </c>
      <c r="M24" s="72" t="str">
        <f ca="1">TEXT(Calcu_ADJ!G21,Calcu_ADJ!$C$3)</f>
        <v/>
      </c>
      <c r="N24" s="72" t="str">
        <f ca="1">TEXT(Calcu_ADJ!H21,Calcu_ADJ!$C$3)</f>
        <v/>
      </c>
    </row>
    <row r="25" spans="1:14" ht="13.5" customHeight="1">
      <c r="A25" s="42"/>
      <c r="B25" s="73">
        <f>Calcu!C22</f>
        <v>14</v>
      </c>
      <c r="C25" s="72" t="str">
        <f>Calcu!E22</f>
        <v/>
      </c>
      <c r="D25" s="72" t="str">
        <f ca="1">TEXT(Calcu!F22,Calcu!$C$3)</f>
        <v/>
      </c>
      <c r="E25" s="72" t="str">
        <f ca="1">TEXT(Calcu!G22,Calcu!$C$3)</f>
        <v/>
      </c>
      <c r="F25" s="72" t="str">
        <f ca="1">TEXT(Calcu!H22,Calcu!$C$3)</f>
        <v/>
      </c>
      <c r="I25" s="42"/>
      <c r="J25" s="73">
        <f>Calcu_ADJ!C22</f>
        <v>14</v>
      </c>
      <c r="K25" s="72" t="str">
        <f>Calcu_ADJ!E22</f>
        <v/>
      </c>
      <c r="L25" s="72" t="str">
        <f ca="1">TEXT(Calcu_ADJ!F22,Calcu_ADJ!$C$3)</f>
        <v/>
      </c>
      <c r="M25" s="72" t="str">
        <f ca="1">TEXT(Calcu_ADJ!G22,Calcu_ADJ!$C$3)</f>
        <v/>
      </c>
      <c r="N25" s="72" t="str">
        <f ca="1">TEXT(Calcu_ADJ!H22,Calcu_ADJ!$C$3)</f>
        <v/>
      </c>
    </row>
    <row r="26" spans="1:14" ht="13.5" customHeight="1">
      <c r="A26" s="42"/>
      <c r="B26" s="73">
        <f>Calcu!C23</f>
        <v>15</v>
      </c>
      <c r="C26" s="72" t="str">
        <f>Calcu!E23</f>
        <v/>
      </c>
      <c r="D26" s="72" t="str">
        <f ca="1">TEXT(Calcu!F23,Calcu!$C$3)</f>
        <v/>
      </c>
      <c r="E26" s="72" t="str">
        <f ca="1">TEXT(Calcu!G23,Calcu!$C$3)</f>
        <v/>
      </c>
      <c r="F26" s="72" t="str">
        <f ca="1">TEXT(Calcu!H23,Calcu!$C$3)</f>
        <v/>
      </c>
      <c r="I26" s="42"/>
      <c r="J26" s="73">
        <f>Calcu_ADJ!C23</f>
        <v>15</v>
      </c>
      <c r="K26" s="72" t="str">
        <f>Calcu_ADJ!E23</f>
        <v/>
      </c>
      <c r="L26" s="72" t="str">
        <f ca="1">TEXT(Calcu_ADJ!F23,Calcu_ADJ!$C$3)</f>
        <v/>
      </c>
      <c r="M26" s="72" t="str">
        <f ca="1">TEXT(Calcu_ADJ!G23,Calcu_ADJ!$C$3)</f>
        <v/>
      </c>
      <c r="N26" s="72" t="str">
        <f ca="1">TEXT(Calcu_ADJ!H23,Calcu_ADJ!$C$3)</f>
        <v/>
      </c>
    </row>
    <row r="27" spans="1:14" ht="13.5" customHeight="1">
      <c r="A27" s="42"/>
      <c r="B27" s="73">
        <f>Calcu!C24</f>
        <v>16</v>
      </c>
      <c r="C27" s="72" t="str">
        <f>Calcu!E24</f>
        <v/>
      </c>
      <c r="D27" s="72" t="str">
        <f ca="1">TEXT(Calcu!F24,Calcu!$C$3)</f>
        <v/>
      </c>
      <c r="E27" s="72" t="str">
        <f ca="1">TEXT(Calcu!G24,Calcu!$C$3)</f>
        <v/>
      </c>
      <c r="F27" s="72" t="str">
        <f ca="1">TEXT(Calcu!H24,Calcu!$C$3)</f>
        <v/>
      </c>
      <c r="I27" s="42"/>
      <c r="J27" s="73">
        <f>Calcu_ADJ!C24</f>
        <v>16</v>
      </c>
      <c r="K27" s="72" t="str">
        <f>Calcu_ADJ!E24</f>
        <v/>
      </c>
      <c r="L27" s="72" t="str">
        <f ca="1">TEXT(Calcu_ADJ!F24,Calcu_ADJ!$C$3)</f>
        <v/>
      </c>
      <c r="M27" s="72" t="str">
        <f ca="1">TEXT(Calcu_ADJ!G24,Calcu_ADJ!$C$3)</f>
        <v/>
      </c>
      <c r="N27" s="72" t="str">
        <f ca="1">TEXT(Calcu_ADJ!H24,Calcu_ADJ!$C$3)</f>
        <v/>
      </c>
    </row>
    <row r="28" spans="1:14" ht="13.5" customHeight="1">
      <c r="A28" s="42"/>
      <c r="B28" s="73">
        <f>Calcu!C25</f>
        <v>17</v>
      </c>
      <c r="C28" s="72" t="str">
        <f>Calcu!E25</f>
        <v/>
      </c>
      <c r="D28" s="72" t="str">
        <f ca="1">TEXT(Calcu!F25,Calcu!$C$3)</f>
        <v/>
      </c>
      <c r="E28" s="72" t="str">
        <f ca="1">TEXT(Calcu!G25,Calcu!$C$3)</f>
        <v/>
      </c>
      <c r="F28" s="72" t="str">
        <f ca="1">TEXT(Calcu!H25,Calcu!$C$3)</f>
        <v/>
      </c>
      <c r="I28" s="42"/>
      <c r="J28" s="73">
        <f>Calcu_ADJ!C25</f>
        <v>17</v>
      </c>
      <c r="K28" s="72" t="str">
        <f>Calcu_ADJ!E25</f>
        <v/>
      </c>
      <c r="L28" s="72" t="str">
        <f ca="1">TEXT(Calcu_ADJ!F25,Calcu_ADJ!$C$3)</f>
        <v/>
      </c>
      <c r="M28" s="72" t="str">
        <f ca="1">TEXT(Calcu_ADJ!G25,Calcu_ADJ!$C$3)</f>
        <v/>
      </c>
      <c r="N28" s="72" t="str">
        <f ca="1">TEXT(Calcu_ADJ!H25,Calcu_ADJ!$C$3)</f>
        <v/>
      </c>
    </row>
    <row r="29" spans="1:14" ht="13.5" customHeight="1">
      <c r="A29" s="42"/>
      <c r="B29" s="73">
        <f>Calcu!C26</f>
        <v>18</v>
      </c>
      <c r="C29" s="72" t="str">
        <f>Calcu!E26</f>
        <v/>
      </c>
      <c r="D29" s="72" t="str">
        <f ca="1">TEXT(Calcu!F26,Calcu!$C$3)</f>
        <v/>
      </c>
      <c r="E29" s="72" t="str">
        <f ca="1">TEXT(Calcu!G26,Calcu!$C$3)</f>
        <v/>
      </c>
      <c r="F29" s="72" t="str">
        <f ca="1">TEXT(Calcu!H26,Calcu!$C$3)</f>
        <v/>
      </c>
      <c r="I29" s="42"/>
      <c r="J29" s="73">
        <f>Calcu_ADJ!C26</f>
        <v>18</v>
      </c>
      <c r="K29" s="72" t="str">
        <f>Calcu_ADJ!E26</f>
        <v/>
      </c>
      <c r="L29" s="72" t="str">
        <f ca="1">TEXT(Calcu_ADJ!F26,Calcu_ADJ!$C$3)</f>
        <v/>
      </c>
      <c r="M29" s="72" t="str">
        <f ca="1">TEXT(Calcu_ADJ!G26,Calcu_ADJ!$C$3)</f>
        <v/>
      </c>
      <c r="N29" s="72" t="str">
        <f ca="1">TEXT(Calcu_ADJ!H26,Calcu_ADJ!$C$3)</f>
        <v/>
      </c>
    </row>
    <row r="30" spans="1:14" ht="13.5" customHeight="1">
      <c r="A30" s="42"/>
      <c r="B30" s="73">
        <f>Calcu!C27</f>
        <v>19</v>
      </c>
      <c r="C30" s="72" t="str">
        <f>Calcu!E27</f>
        <v/>
      </c>
      <c r="D30" s="72" t="str">
        <f ca="1">TEXT(Calcu!F27,Calcu!$C$3)</f>
        <v/>
      </c>
      <c r="E30" s="72" t="str">
        <f ca="1">TEXT(Calcu!G27,Calcu!$C$3)</f>
        <v/>
      </c>
      <c r="F30" s="72" t="str">
        <f ca="1">TEXT(Calcu!H27,Calcu!$C$3)</f>
        <v/>
      </c>
      <c r="I30" s="42"/>
      <c r="J30" s="73">
        <f>Calcu_ADJ!C27</f>
        <v>19</v>
      </c>
      <c r="K30" s="72" t="str">
        <f>Calcu_ADJ!E27</f>
        <v/>
      </c>
      <c r="L30" s="72" t="str">
        <f ca="1">TEXT(Calcu_ADJ!F27,Calcu_ADJ!$C$3)</f>
        <v/>
      </c>
      <c r="M30" s="72" t="str">
        <f ca="1">TEXT(Calcu_ADJ!G27,Calcu_ADJ!$C$3)</f>
        <v/>
      </c>
      <c r="N30" s="72" t="str">
        <f ca="1">TEXT(Calcu_ADJ!H27,Calcu_ADJ!$C$3)</f>
        <v/>
      </c>
    </row>
    <row r="31" spans="1:14" ht="13.5" customHeight="1">
      <c r="A31" s="42"/>
      <c r="B31" s="73">
        <f>Calcu!C28</f>
        <v>20</v>
      </c>
      <c r="C31" s="72" t="str">
        <f>Calcu!E28</f>
        <v/>
      </c>
      <c r="D31" s="72" t="str">
        <f ca="1">TEXT(Calcu!F28,Calcu!$C$3)</f>
        <v/>
      </c>
      <c r="E31" s="72" t="str">
        <f ca="1">TEXT(Calcu!G28,Calcu!$C$3)</f>
        <v/>
      </c>
      <c r="F31" s="72" t="str">
        <f ca="1">TEXT(Calcu!H28,Calcu!$C$3)</f>
        <v/>
      </c>
      <c r="I31" s="42"/>
      <c r="J31" s="73">
        <f>Calcu_ADJ!C28</f>
        <v>20</v>
      </c>
      <c r="K31" s="72" t="str">
        <f>Calcu_ADJ!E28</f>
        <v/>
      </c>
      <c r="L31" s="72" t="str">
        <f ca="1">TEXT(Calcu_ADJ!F28,Calcu_ADJ!$C$3)</f>
        <v/>
      </c>
      <c r="M31" s="72" t="str">
        <f ca="1">TEXT(Calcu_ADJ!G28,Calcu_ADJ!$C$3)</f>
        <v/>
      </c>
      <c r="N31" s="72" t="str">
        <f ca="1">TEXT(Calcu_ADJ!H28,Calcu_ADJ!$C$3)</f>
        <v/>
      </c>
    </row>
    <row r="32" spans="1:14" ht="13.5" customHeight="1">
      <c r="A32" s="42"/>
      <c r="B32" s="73">
        <f>Calcu!C29</f>
        <v>21</v>
      </c>
      <c r="C32" s="72" t="str">
        <f>Calcu!E29</f>
        <v/>
      </c>
      <c r="D32" s="72" t="str">
        <f ca="1">TEXT(Calcu!F29,Calcu!$C$3)</f>
        <v/>
      </c>
      <c r="E32" s="72" t="str">
        <f ca="1">TEXT(Calcu!G29,Calcu!$C$3)</f>
        <v/>
      </c>
      <c r="F32" s="72" t="str">
        <f ca="1">TEXT(Calcu!H29,Calcu!$C$3)</f>
        <v/>
      </c>
      <c r="I32" s="42"/>
      <c r="J32" s="73">
        <f>Calcu_ADJ!C29</f>
        <v>21</v>
      </c>
      <c r="K32" s="72" t="str">
        <f>Calcu_ADJ!E29</f>
        <v/>
      </c>
      <c r="L32" s="72" t="str">
        <f ca="1">TEXT(Calcu_ADJ!F29,Calcu_ADJ!$C$3)</f>
        <v/>
      </c>
      <c r="M32" s="72" t="str">
        <f ca="1">TEXT(Calcu_ADJ!G29,Calcu_ADJ!$C$3)</f>
        <v/>
      </c>
      <c r="N32" s="72" t="str">
        <f ca="1">TEXT(Calcu_ADJ!H29,Calcu_ADJ!$C$3)</f>
        <v/>
      </c>
    </row>
    <row r="33" spans="1:14" ht="13.5" customHeight="1">
      <c r="A33" s="42"/>
      <c r="B33" s="73">
        <f>Calcu!C30</f>
        <v>22</v>
      </c>
      <c r="C33" s="72" t="str">
        <f>Calcu!E30</f>
        <v/>
      </c>
      <c r="D33" s="72" t="str">
        <f ca="1">TEXT(Calcu!F30,Calcu!$C$3)</f>
        <v/>
      </c>
      <c r="E33" s="72" t="str">
        <f ca="1">TEXT(Calcu!G30,Calcu!$C$3)</f>
        <v/>
      </c>
      <c r="F33" s="72" t="str">
        <f ca="1">TEXT(Calcu!H30,Calcu!$C$3)</f>
        <v/>
      </c>
      <c r="I33" s="42"/>
      <c r="J33" s="73">
        <f>Calcu_ADJ!C30</f>
        <v>22</v>
      </c>
      <c r="K33" s="72" t="str">
        <f>Calcu_ADJ!E30</f>
        <v/>
      </c>
      <c r="L33" s="72" t="str">
        <f ca="1">TEXT(Calcu_ADJ!F30,Calcu_ADJ!$C$3)</f>
        <v/>
      </c>
      <c r="M33" s="72" t="str">
        <f ca="1">TEXT(Calcu_ADJ!G30,Calcu_ADJ!$C$3)</f>
        <v/>
      </c>
      <c r="N33" s="72" t="str">
        <f ca="1">TEXT(Calcu_ADJ!H30,Calcu_ADJ!$C$3)</f>
        <v/>
      </c>
    </row>
    <row r="34" spans="1:14" ht="13.5" customHeight="1">
      <c r="A34" s="42"/>
      <c r="B34" s="73">
        <f>Calcu!C31</f>
        <v>23</v>
      </c>
      <c r="C34" s="72" t="str">
        <f>Calcu!E31</f>
        <v/>
      </c>
      <c r="D34" s="72" t="str">
        <f ca="1">TEXT(Calcu!F31,Calcu!$C$3)</f>
        <v/>
      </c>
      <c r="E34" s="72" t="str">
        <f ca="1">TEXT(Calcu!G31,Calcu!$C$3)</f>
        <v/>
      </c>
      <c r="F34" s="72" t="str">
        <f ca="1">TEXT(Calcu!H31,Calcu!$C$3)</f>
        <v/>
      </c>
      <c r="I34" s="42"/>
      <c r="J34" s="73">
        <f>Calcu_ADJ!C31</f>
        <v>23</v>
      </c>
      <c r="K34" s="72" t="str">
        <f>Calcu_ADJ!E31</f>
        <v/>
      </c>
      <c r="L34" s="72" t="str">
        <f ca="1">TEXT(Calcu_ADJ!F31,Calcu_ADJ!$C$3)</f>
        <v/>
      </c>
      <c r="M34" s="72" t="str">
        <f ca="1">TEXT(Calcu_ADJ!G31,Calcu_ADJ!$C$3)</f>
        <v/>
      </c>
      <c r="N34" s="72" t="str">
        <f ca="1">TEXT(Calcu_ADJ!H31,Calcu_ADJ!$C$3)</f>
        <v/>
      </c>
    </row>
    <row r="35" spans="1:14" ht="13.5" customHeight="1">
      <c r="A35" s="42"/>
      <c r="B35" s="73">
        <f>Calcu!C32</f>
        <v>24</v>
      </c>
      <c r="C35" s="72" t="str">
        <f>Calcu!E32</f>
        <v/>
      </c>
      <c r="D35" s="72" t="str">
        <f ca="1">TEXT(Calcu!F32,Calcu!$C$3)</f>
        <v/>
      </c>
      <c r="E35" s="72" t="str">
        <f ca="1">TEXT(Calcu!G32,Calcu!$C$3)</f>
        <v/>
      </c>
      <c r="F35" s="72" t="str">
        <f ca="1">TEXT(Calcu!H32,Calcu!$C$3)</f>
        <v/>
      </c>
      <c r="I35" s="42"/>
      <c r="J35" s="73">
        <f>Calcu_ADJ!C32</f>
        <v>24</v>
      </c>
      <c r="K35" s="72" t="str">
        <f>Calcu_ADJ!E32</f>
        <v/>
      </c>
      <c r="L35" s="72" t="str">
        <f ca="1">TEXT(Calcu_ADJ!F32,Calcu_ADJ!$C$3)</f>
        <v/>
      </c>
      <c r="M35" s="72" t="str">
        <f ca="1">TEXT(Calcu_ADJ!G32,Calcu_ADJ!$C$3)</f>
        <v/>
      </c>
      <c r="N35" s="72" t="str">
        <f ca="1">TEXT(Calcu_ADJ!H32,Calcu_ADJ!$C$3)</f>
        <v/>
      </c>
    </row>
    <row r="36" spans="1:14" ht="13.5" customHeight="1">
      <c r="A36" s="42"/>
      <c r="B36" s="73">
        <f>Calcu!C33</f>
        <v>25</v>
      </c>
      <c r="C36" s="72" t="str">
        <f>Calcu!E33</f>
        <v/>
      </c>
      <c r="D36" s="72" t="str">
        <f ca="1">TEXT(Calcu!F33,Calcu!$C$3)</f>
        <v/>
      </c>
      <c r="E36" s="72" t="str">
        <f ca="1">TEXT(Calcu!G33,Calcu!$C$3)</f>
        <v/>
      </c>
      <c r="F36" s="72" t="str">
        <f ca="1">TEXT(Calcu!H33,Calcu!$C$3)</f>
        <v/>
      </c>
      <c r="I36" s="42"/>
      <c r="J36" s="73">
        <f>Calcu_ADJ!C33</f>
        <v>25</v>
      </c>
      <c r="K36" s="72" t="str">
        <f>Calcu_ADJ!E33</f>
        <v/>
      </c>
      <c r="L36" s="72" t="str">
        <f ca="1">TEXT(Calcu_ADJ!F33,Calcu_ADJ!$C$3)</f>
        <v/>
      </c>
      <c r="M36" s="72" t="str">
        <f ca="1">TEXT(Calcu_ADJ!G33,Calcu_ADJ!$C$3)</f>
        <v/>
      </c>
      <c r="N36" s="72" t="str">
        <f ca="1">TEXT(Calcu_ADJ!H33,Calcu_ADJ!$C$3)</f>
        <v/>
      </c>
    </row>
    <row r="37" spans="1:14" ht="13.5" customHeight="1">
      <c r="A37" s="42"/>
      <c r="B37" s="73">
        <f>Calcu!C34</f>
        <v>26</v>
      </c>
      <c r="C37" s="72" t="str">
        <f>Calcu!E34</f>
        <v/>
      </c>
      <c r="D37" s="72" t="str">
        <f ca="1">TEXT(Calcu!F34,Calcu!$C$3)</f>
        <v/>
      </c>
      <c r="E37" s="72" t="str">
        <f ca="1">TEXT(Calcu!G34,Calcu!$C$3)</f>
        <v/>
      </c>
      <c r="F37" s="72" t="str">
        <f ca="1">TEXT(Calcu!H34,Calcu!$C$3)</f>
        <v/>
      </c>
      <c r="I37" s="42"/>
      <c r="J37" s="73">
        <f>Calcu_ADJ!C34</f>
        <v>26</v>
      </c>
      <c r="K37" s="72" t="str">
        <f>Calcu_ADJ!E34</f>
        <v/>
      </c>
      <c r="L37" s="72" t="str">
        <f ca="1">TEXT(Calcu_ADJ!F34,Calcu_ADJ!$C$3)</f>
        <v/>
      </c>
      <c r="M37" s="72" t="str">
        <f ca="1">TEXT(Calcu_ADJ!G34,Calcu_ADJ!$C$3)</f>
        <v/>
      </c>
      <c r="N37" s="72" t="str">
        <f ca="1">TEXT(Calcu_ADJ!H34,Calcu_ADJ!$C$3)</f>
        <v/>
      </c>
    </row>
    <row r="38" spans="1:14" ht="13.5" customHeight="1">
      <c r="A38" s="42"/>
      <c r="B38" s="73">
        <f>Calcu!C35</f>
        <v>27</v>
      </c>
      <c r="C38" s="72" t="str">
        <f>Calcu!E35</f>
        <v/>
      </c>
      <c r="D38" s="72" t="str">
        <f ca="1">TEXT(Calcu!F35,Calcu!$C$3)</f>
        <v/>
      </c>
      <c r="E38" s="72" t="str">
        <f ca="1">TEXT(Calcu!G35,Calcu!$C$3)</f>
        <v/>
      </c>
      <c r="F38" s="72" t="str">
        <f ca="1">TEXT(Calcu!H35,Calcu!$C$3)</f>
        <v/>
      </c>
      <c r="I38" s="42"/>
      <c r="J38" s="73">
        <f>Calcu_ADJ!C35</f>
        <v>27</v>
      </c>
      <c r="K38" s="72" t="str">
        <f>Calcu_ADJ!E35</f>
        <v/>
      </c>
      <c r="L38" s="72" t="str">
        <f ca="1">TEXT(Calcu_ADJ!F35,Calcu_ADJ!$C$3)</f>
        <v/>
      </c>
      <c r="M38" s="72" t="str">
        <f ca="1">TEXT(Calcu_ADJ!G35,Calcu_ADJ!$C$3)</f>
        <v/>
      </c>
      <c r="N38" s="72" t="str">
        <f ca="1">TEXT(Calcu_ADJ!H35,Calcu_ADJ!$C$3)</f>
        <v/>
      </c>
    </row>
    <row r="39" spans="1:14" ht="13.5" customHeight="1">
      <c r="A39" s="42"/>
      <c r="B39" s="73">
        <f>Calcu!C36</f>
        <v>28</v>
      </c>
      <c r="C39" s="72" t="str">
        <f>Calcu!E36</f>
        <v/>
      </c>
      <c r="D39" s="72" t="str">
        <f ca="1">TEXT(Calcu!F36,Calcu!$C$3)</f>
        <v/>
      </c>
      <c r="E39" s="72" t="str">
        <f ca="1">TEXT(Calcu!G36,Calcu!$C$3)</f>
        <v/>
      </c>
      <c r="F39" s="72" t="str">
        <f ca="1">TEXT(Calcu!H36,Calcu!$C$3)</f>
        <v/>
      </c>
      <c r="I39" s="42"/>
      <c r="J39" s="73">
        <f>Calcu_ADJ!C36</f>
        <v>28</v>
      </c>
      <c r="K39" s="72" t="str">
        <f>Calcu_ADJ!E36</f>
        <v/>
      </c>
      <c r="L39" s="72" t="str">
        <f ca="1">TEXT(Calcu_ADJ!F36,Calcu_ADJ!$C$3)</f>
        <v/>
      </c>
      <c r="M39" s="72" t="str">
        <f ca="1">TEXT(Calcu_ADJ!G36,Calcu_ADJ!$C$3)</f>
        <v/>
      </c>
      <c r="N39" s="72" t="str">
        <f ca="1">TEXT(Calcu_ADJ!H36,Calcu_ADJ!$C$3)</f>
        <v/>
      </c>
    </row>
    <row r="40" spans="1:14" ht="13.5" customHeight="1">
      <c r="A40" s="42"/>
      <c r="B40" s="73">
        <f>Calcu!C37</f>
        <v>29</v>
      </c>
      <c r="C40" s="72" t="str">
        <f>Calcu!E37</f>
        <v/>
      </c>
      <c r="D40" s="72" t="str">
        <f ca="1">TEXT(Calcu!F37,Calcu!$C$3)</f>
        <v/>
      </c>
      <c r="E40" s="72" t="str">
        <f ca="1">TEXT(Calcu!G37,Calcu!$C$3)</f>
        <v/>
      </c>
      <c r="F40" s="72" t="str">
        <f ca="1">TEXT(Calcu!H37,Calcu!$C$3)</f>
        <v/>
      </c>
      <c r="I40" s="42"/>
      <c r="J40" s="73">
        <f>Calcu_ADJ!C37</f>
        <v>29</v>
      </c>
      <c r="K40" s="72" t="str">
        <f>Calcu_ADJ!E37</f>
        <v/>
      </c>
      <c r="L40" s="72" t="str">
        <f ca="1">TEXT(Calcu_ADJ!F37,Calcu_ADJ!$C$3)</f>
        <v/>
      </c>
      <c r="M40" s="72" t="str">
        <f ca="1">TEXT(Calcu_ADJ!G37,Calcu_ADJ!$C$3)</f>
        <v/>
      </c>
      <c r="N40" s="72" t="str">
        <f ca="1">TEXT(Calcu_ADJ!H37,Calcu_ADJ!$C$3)</f>
        <v/>
      </c>
    </row>
    <row r="41" spans="1:14" ht="13.5" customHeight="1">
      <c r="A41" s="42"/>
      <c r="B41" s="73">
        <f>Calcu!C38</f>
        <v>30</v>
      </c>
      <c r="C41" s="72" t="str">
        <f>Calcu!E38</f>
        <v/>
      </c>
      <c r="D41" s="72" t="str">
        <f ca="1">TEXT(Calcu!F38,Calcu!$C$3)</f>
        <v/>
      </c>
      <c r="E41" s="72" t="str">
        <f ca="1">TEXT(Calcu!G38,Calcu!$C$3)</f>
        <v/>
      </c>
      <c r="F41" s="72" t="str">
        <f ca="1">TEXT(Calcu!H38,Calcu!$C$3)</f>
        <v/>
      </c>
      <c r="I41" s="42"/>
      <c r="J41" s="73">
        <f>Calcu_ADJ!C38</f>
        <v>30</v>
      </c>
      <c r="K41" s="72" t="str">
        <f>Calcu_ADJ!E38</f>
        <v/>
      </c>
      <c r="L41" s="72" t="str">
        <f ca="1">TEXT(Calcu_ADJ!F38,Calcu_ADJ!$C$3)</f>
        <v/>
      </c>
      <c r="M41" s="72" t="str">
        <f ca="1">TEXT(Calcu_ADJ!G38,Calcu_ADJ!$C$3)</f>
        <v/>
      </c>
      <c r="N41" s="72" t="str">
        <f ca="1">TEXT(Calcu_ADJ!H38,Calcu_ADJ!$C$3)</f>
        <v/>
      </c>
    </row>
    <row r="42" spans="1:14" ht="13.5" customHeight="1">
      <c r="I42" s="44"/>
      <c r="J42" s="45"/>
      <c r="K42" s="45"/>
      <c r="L42" s="40"/>
      <c r="M42" s="41"/>
      <c r="N42" s="41"/>
    </row>
    <row r="43" spans="1:14" ht="13.5" customHeight="1">
      <c r="A43" s="39" t="s">
        <v>182</v>
      </c>
      <c r="B43" s="40"/>
      <c r="C43" s="40"/>
      <c r="D43" s="70"/>
      <c r="E43" s="40"/>
      <c r="I43" s="39" t="s">
        <v>666</v>
      </c>
      <c r="J43" s="40"/>
      <c r="K43" s="40"/>
      <c r="L43" s="70"/>
      <c r="M43" s="40"/>
      <c r="N43" s="41"/>
    </row>
    <row r="44" spans="1:14" ht="13.5" customHeight="1">
      <c r="A44" s="39" t="s">
        <v>183</v>
      </c>
      <c r="B44" s="40"/>
      <c r="C44" s="40"/>
      <c r="D44" s="70"/>
      <c r="E44" s="40"/>
      <c r="I44" s="39" t="s">
        <v>183</v>
      </c>
      <c r="J44" s="40"/>
      <c r="K44" s="40"/>
      <c r="L44" s="70"/>
      <c r="M44" s="40"/>
      <c r="N44" s="41"/>
    </row>
    <row r="45" spans="1:14" ht="13.5" customHeight="1">
      <c r="A45" s="42"/>
      <c r="B45" s="489" t="s">
        <v>184</v>
      </c>
      <c r="C45" s="490" t="s">
        <v>49</v>
      </c>
      <c r="D45" s="489" t="e">
        <f>Calcu!$J$328&amp;" 지시값"</f>
        <v>#N/A</v>
      </c>
      <c r="E45" s="489"/>
      <c r="F45" s="489"/>
      <c r="I45" s="42"/>
      <c r="J45" s="489" t="s">
        <v>184</v>
      </c>
      <c r="K45" s="490" t="s">
        <v>49</v>
      </c>
      <c r="L45" s="489" t="e">
        <f>Calcu!$J$328&amp;" 지시값"</f>
        <v>#N/A</v>
      </c>
      <c r="M45" s="489"/>
      <c r="N45" s="489"/>
    </row>
    <row r="46" spans="1:14" ht="13.5" customHeight="1">
      <c r="A46" s="42"/>
      <c r="B46" s="489"/>
      <c r="C46" s="491"/>
      <c r="D46" s="229" t="s">
        <v>187</v>
      </c>
      <c r="E46" s="229" t="s">
        <v>186</v>
      </c>
      <c r="F46" s="229" t="s">
        <v>0</v>
      </c>
      <c r="I46" s="42"/>
      <c r="J46" s="489"/>
      <c r="K46" s="491"/>
      <c r="L46" s="304" t="s">
        <v>187</v>
      </c>
      <c r="M46" s="304" t="s">
        <v>186</v>
      </c>
      <c r="N46" s="304" t="s">
        <v>0</v>
      </c>
    </row>
    <row r="47" spans="1:14" ht="13.5" customHeight="1">
      <c r="A47" s="42"/>
      <c r="B47" s="489"/>
      <c r="C47" s="230">
        <f ca="1">Calcu!E90</f>
        <v>0</v>
      </c>
      <c r="D47" s="230">
        <f>Calcu!F90</f>
        <v>0</v>
      </c>
      <c r="E47" s="230">
        <f>Calcu!G90</f>
        <v>0</v>
      </c>
      <c r="F47" s="230">
        <f>Calcu!H90</f>
        <v>0</v>
      </c>
      <c r="I47" s="42"/>
      <c r="J47" s="489"/>
      <c r="K47" s="305">
        <f ca="1">Calcu_ADJ!E90</f>
        <v>0</v>
      </c>
      <c r="L47" s="305">
        <f>Calcu_ADJ!F90</f>
        <v>0</v>
      </c>
      <c r="M47" s="305">
        <f>Calcu_ADJ!G90</f>
        <v>0</v>
      </c>
      <c r="N47" s="305">
        <f>Calcu_ADJ!H90</f>
        <v>0</v>
      </c>
    </row>
    <row r="48" spans="1:14" ht="13.5" customHeight="1">
      <c r="A48" s="42"/>
      <c r="B48" s="73">
        <f>Calcu!C91</f>
        <v>1</v>
      </c>
      <c r="C48" s="72" t="str">
        <f>Calcu!E91</f>
        <v/>
      </c>
      <c r="D48" s="72" t="str">
        <f ca="1">TEXT(Calcu!F91,Calcu!$C$85)</f>
        <v/>
      </c>
      <c r="E48" s="72" t="str">
        <f ca="1">TEXT(Calcu!G91,Calcu!$C$85)</f>
        <v/>
      </c>
      <c r="F48" s="72" t="str">
        <f ca="1">TEXT(Calcu!H91,Calcu!$C$85)</f>
        <v/>
      </c>
      <c r="I48" s="42"/>
      <c r="J48" s="73">
        <f>Calcu_ADJ!C91</f>
        <v>1</v>
      </c>
      <c r="K48" s="72" t="str">
        <f>Calcu_ADJ!E91</f>
        <v/>
      </c>
      <c r="L48" s="72" t="str">
        <f ca="1">TEXT(Calcu_ADJ!F91,Calcu_ADJ!$C$85)</f>
        <v/>
      </c>
      <c r="M48" s="72" t="str">
        <f ca="1">TEXT(Calcu_ADJ!G91,Calcu_ADJ!$C$85)</f>
        <v/>
      </c>
      <c r="N48" s="72" t="str">
        <f ca="1">TEXT(Calcu_ADJ!H91,Calcu_ADJ!$C$85)</f>
        <v/>
      </c>
    </row>
    <row r="49" spans="1:14" ht="13.5" customHeight="1">
      <c r="A49" s="42"/>
      <c r="B49" s="73">
        <f>Calcu!C92</f>
        <v>2</v>
      </c>
      <c r="C49" s="72" t="str">
        <f>Calcu!E92</f>
        <v/>
      </c>
      <c r="D49" s="72" t="str">
        <f ca="1">TEXT(Calcu!F92,Calcu!$C$85)</f>
        <v/>
      </c>
      <c r="E49" s="72" t="str">
        <f ca="1">TEXT(Calcu!G92,Calcu!$C$85)</f>
        <v/>
      </c>
      <c r="F49" s="72" t="str">
        <f ca="1">TEXT(Calcu!H92,Calcu!$C$85)</f>
        <v/>
      </c>
      <c r="I49" s="42"/>
      <c r="J49" s="73">
        <f>Calcu_ADJ!C92</f>
        <v>2</v>
      </c>
      <c r="K49" s="72" t="str">
        <f>Calcu_ADJ!E92</f>
        <v/>
      </c>
      <c r="L49" s="72" t="str">
        <f ca="1">TEXT(Calcu_ADJ!F92,Calcu_ADJ!$C$85)</f>
        <v/>
      </c>
      <c r="M49" s="72" t="str">
        <f ca="1">TEXT(Calcu_ADJ!G92,Calcu_ADJ!$C$85)</f>
        <v/>
      </c>
      <c r="N49" s="72" t="str">
        <f ca="1">TEXT(Calcu_ADJ!H92,Calcu_ADJ!$C$85)</f>
        <v/>
      </c>
    </row>
    <row r="50" spans="1:14" ht="13.5" customHeight="1">
      <c r="A50" s="42"/>
      <c r="B50" s="73">
        <f>Calcu!C93</f>
        <v>3</v>
      </c>
      <c r="C50" s="72" t="str">
        <f>Calcu!E93</f>
        <v/>
      </c>
      <c r="D50" s="72" t="str">
        <f ca="1">TEXT(Calcu!F93,Calcu!$C$85)</f>
        <v/>
      </c>
      <c r="E50" s="72" t="str">
        <f ca="1">TEXT(Calcu!G93,Calcu!$C$85)</f>
        <v/>
      </c>
      <c r="F50" s="72" t="str">
        <f ca="1">TEXT(Calcu!H93,Calcu!$C$85)</f>
        <v/>
      </c>
      <c r="I50" s="42"/>
      <c r="J50" s="73">
        <f>Calcu_ADJ!C93</f>
        <v>3</v>
      </c>
      <c r="K50" s="72" t="str">
        <f>Calcu_ADJ!E93</f>
        <v/>
      </c>
      <c r="L50" s="72" t="str">
        <f ca="1">TEXT(Calcu_ADJ!F93,Calcu_ADJ!$C$85)</f>
        <v/>
      </c>
      <c r="M50" s="72" t="str">
        <f ca="1">TEXT(Calcu_ADJ!G93,Calcu_ADJ!$C$85)</f>
        <v/>
      </c>
      <c r="N50" s="72" t="str">
        <f ca="1">TEXT(Calcu_ADJ!H93,Calcu_ADJ!$C$85)</f>
        <v/>
      </c>
    </row>
    <row r="51" spans="1:14" ht="13.5" customHeight="1">
      <c r="A51" s="42"/>
      <c r="B51" s="73">
        <f>Calcu!C94</f>
        <v>4</v>
      </c>
      <c r="C51" s="72" t="str">
        <f>Calcu!E94</f>
        <v/>
      </c>
      <c r="D51" s="72" t="str">
        <f ca="1">TEXT(Calcu!F94,Calcu!$C$85)</f>
        <v/>
      </c>
      <c r="E51" s="72" t="str">
        <f ca="1">TEXT(Calcu!G94,Calcu!$C$85)</f>
        <v/>
      </c>
      <c r="F51" s="72" t="str">
        <f ca="1">TEXT(Calcu!H94,Calcu!$C$85)</f>
        <v/>
      </c>
      <c r="I51" s="42"/>
      <c r="J51" s="73">
        <f>Calcu_ADJ!C94</f>
        <v>4</v>
      </c>
      <c r="K51" s="72" t="str">
        <f>Calcu_ADJ!E94</f>
        <v/>
      </c>
      <c r="L51" s="72" t="str">
        <f ca="1">TEXT(Calcu_ADJ!F94,Calcu_ADJ!$C$85)</f>
        <v/>
      </c>
      <c r="M51" s="72" t="str">
        <f ca="1">TEXT(Calcu_ADJ!G94,Calcu_ADJ!$C$85)</f>
        <v/>
      </c>
      <c r="N51" s="72" t="str">
        <f ca="1">TEXT(Calcu_ADJ!H94,Calcu_ADJ!$C$85)</f>
        <v/>
      </c>
    </row>
    <row r="52" spans="1:14" ht="13.5" customHeight="1">
      <c r="A52" s="42"/>
      <c r="B52" s="73">
        <f>Calcu!C95</f>
        <v>5</v>
      </c>
      <c r="C52" s="72" t="str">
        <f>Calcu!E95</f>
        <v/>
      </c>
      <c r="D52" s="72" t="str">
        <f ca="1">TEXT(Calcu!F95,Calcu!$C$85)</f>
        <v/>
      </c>
      <c r="E52" s="72" t="str">
        <f ca="1">TEXT(Calcu!G95,Calcu!$C$85)</f>
        <v/>
      </c>
      <c r="F52" s="72" t="str">
        <f ca="1">TEXT(Calcu!H95,Calcu!$C$85)</f>
        <v/>
      </c>
      <c r="I52" s="42"/>
      <c r="J52" s="73">
        <f>Calcu_ADJ!C95</f>
        <v>5</v>
      </c>
      <c r="K52" s="72" t="str">
        <f>Calcu_ADJ!E95</f>
        <v/>
      </c>
      <c r="L52" s="72" t="str">
        <f ca="1">TEXT(Calcu_ADJ!F95,Calcu_ADJ!$C$85)</f>
        <v/>
      </c>
      <c r="M52" s="72" t="str">
        <f ca="1">TEXT(Calcu_ADJ!G95,Calcu_ADJ!$C$85)</f>
        <v/>
      </c>
      <c r="N52" s="72" t="str">
        <f ca="1">TEXT(Calcu_ADJ!H95,Calcu_ADJ!$C$85)</f>
        <v/>
      </c>
    </row>
    <row r="53" spans="1:14" ht="13.5" customHeight="1">
      <c r="A53" s="42"/>
      <c r="B53" s="73">
        <f>Calcu!C96</f>
        <v>6</v>
      </c>
      <c r="C53" s="72" t="str">
        <f>Calcu!E96</f>
        <v/>
      </c>
      <c r="D53" s="72" t="str">
        <f ca="1">TEXT(Calcu!F96,Calcu!$C$85)</f>
        <v/>
      </c>
      <c r="E53" s="72" t="str">
        <f ca="1">TEXT(Calcu!G96,Calcu!$C$85)</f>
        <v/>
      </c>
      <c r="F53" s="72" t="str">
        <f ca="1">TEXT(Calcu!H96,Calcu!$C$85)</f>
        <v/>
      </c>
      <c r="I53" s="42"/>
      <c r="J53" s="73">
        <f>Calcu_ADJ!C96</f>
        <v>6</v>
      </c>
      <c r="K53" s="72" t="str">
        <f>Calcu_ADJ!E96</f>
        <v/>
      </c>
      <c r="L53" s="72" t="str">
        <f ca="1">TEXT(Calcu_ADJ!F96,Calcu_ADJ!$C$85)</f>
        <v/>
      </c>
      <c r="M53" s="72" t="str">
        <f ca="1">TEXT(Calcu_ADJ!G96,Calcu_ADJ!$C$85)</f>
        <v/>
      </c>
      <c r="N53" s="72" t="str">
        <f ca="1">TEXT(Calcu_ADJ!H96,Calcu_ADJ!$C$85)</f>
        <v/>
      </c>
    </row>
    <row r="54" spans="1:14" ht="13.5" customHeight="1">
      <c r="A54" s="42"/>
      <c r="B54" s="73">
        <f>Calcu!C97</f>
        <v>7</v>
      </c>
      <c r="C54" s="72" t="str">
        <f>Calcu!E97</f>
        <v/>
      </c>
      <c r="D54" s="72" t="str">
        <f ca="1">TEXT(Calcu!F97,Calcu!$C$85)</f>
        <v/>
      </c>
      <c r="E54" s="72" t="str">
        <f ca="1">TEXT(Calcu!G97,Calcu!$C$85)</f>
        <v/>
      </c>
      <c r="F54" s="72" t="str">
        <f ca="1">TEXT(Calcu!H97,Calcu!$C$85)</f>
        <v/>
      </c>
      <c r="I54" s="42"/>
      <c r="J54" s="73">
        <f>Calcu_ADJ!C97</f>
        <v>7</v>
      </c>
      <c r="K54" s="72" t="str">
        <f>Calcu_ADJ!E97</f>
        <v/>
      </c>
      <c r="L54" s="72" t="str">
        <f ca="1">TEXT(Calcu_ADJ!F97,Calcu_ADJ!$C$85)</f>
        <v/>
      </c>
      <c r="M54" s="72" t="str">
        <f ca="1">TEXT(Calcu_ADJ!G97,Calcu_ADJ!$C$85)</f>
        <v/>
      </c>
      <c r="N54" s="72" t="str">
        <f ca="1">TEXT(Calcu_ADJ!H97,Calcu_ADJ!$C$85)</f>
        <v/>
      </c>
    </row>
    <row r="55" spans="1:14" ht="13.5" customHeight="1">
      <c r="A55" s="42"/>
      <c r="B55" s="73">
        <f>Calcu!C98</f>
        <v>8</v>
      </c>
      <c r="C55" s="72" t="str">
        <f>Calcu!E98</f>
        <v/>
      </c>
      <c r="D55" s="72" t="str">
        <f ca="1">TEXT(Calcu!F98,Calcu!$C$85)</f>
        <v/>
      </c>
      <c r="E55" s="72" t="str">
        <f ca="1">TEXT(Calcu!G98,Calcu!$C$85)</f>
        <v/>
      </c>
      <c r="F55" s="72" t="str">
        <f ca="1">TEXT(Calcu!H98,Calcu!$C$85)</f>
        <v/>
      </c>
      <c r="I55" s="42"/>
      <c r="J55" s="73">
        <f>Calcu_ADJ!C98</f>
        <v>8</v>
      </c>
      <c r="K55" s="72" t="str">
        <f>Calcu_ADJ!E98</f>
        <v/>
      </c>
      <c r="L55" s="72" t="str">
        <f ca="1">TEXT(Calcu_ADJ!F98,Calcu_ADJ!$C$85)</f>
        <v/>
      </c>
      <c r="M55" s="72" t="str">
        <f ca="1">TEXT(Calcu_ADJ!G98,Calcu_ADJ!$C$85)</f>
        <v/>
      </c>
      <c r="N55" s="72" t="str">
        <f ca="1">TEXT(Calcu_ADJ!H98,Calcu_ADJ!$C$85)</f>
        <v/>
      </c>
    </row>
    <row r="56" spans="1:14" ht="13.5" customHeight="1">
      <c r="A56" s="42"/>
      <c r="B56" s="73">
        <f>Calcu!C99</f>
        <v>9</v>
      </c>
      <c r="C56" s="72" t="str">
        <f>Calcu!E99</f>
        <v/>
      </c>
      <c r="D56" s="72" t="str">
        <f ca="1">TEXT(Calcu!F99,Calcu!$C$85)</f>
        <v/>
      </c>
      <c r="E56" s="72" t="str">
        <f ca="1">TEXT(Calcu!G99,Calcu!$C$85)</f>
        <v/>
      </c>
      <c r="F56" s="72" t="str">
        <f ca="1">TEXT(Calcu!H99,Calcu!$C$85)</f>
        <v/>
      </c>
      <c r="I56" s="42"/>
      <c r="J56" s="73">
        <f>Calcu_ADJ!C99</f>
        <v>9</v>
      </c>
      <c r="K56" s="72" t="str">
        <f>Calcu_ADJ!E99</f>
        <v/>
      </c>
      <c r="L56" s="72" t="str">
        <f ca="1">TEXT(Calcu_ADJ!F99,Calcu_ADJ!$C$85)</f>
        <v/>
      </c>
      <c r="M56" s="72" t="str">
        <f ca="1">TEXT(Calcu_ADJ!G99,Calcu_ADJ!$C$85)</f>
        <v/>
      </c>
      <c r="N56" s="72" t="str">
        <f ca="1">TEXT(Calcu_ADJ!H99,Calcu_ADJ!$C$85)</f>
        <v/>
      </c>
    </row>
    <row r="57" spans="1:14" ht="13.5" customHeight="1">
      <c r="A57" s="42"/>
      <c r="B57" s="73">
        <f>Calcu!C100</f>
        <v>10</v>
      </c>
      <c r="C57" s="72" t="str">
        <f>Calcu!E100</f>
        <v/>
      </c>
      <c r="D57" s="72" t="str">
        <f ca="1">TEXT(Calcu!F100,Calcu!$C$85)</f>
        <v/>
      </c>
      <c r="E57" s="72" t="str">
        <f ca="1">TEXT(Calcu!G100,Calcu!$C$85)</f>
        <v/>
      </c>
      <c r="F57" s="72" t="str">
        <f ca="1">TEXT(Calcu!H100,Calcu!$C$85)</f>
        <v/>
      </c>
      <c r="I57" s="42"/>
      <c r="J57" s="73">
        <f>Calcu_ADJ!C100</f>
        <v>10</v>
      </c>
      <c r="K57" s="72" t="str">
        <f>Calcu_ADJ!E100</f>
        <v/>
      </c>
      <c r="L57" s="72" t="str">
        <f ca="1">TEXT(Calcu_ADJ!F100,Calcu_ADJ!$C$85)</f>
        <v/>
      </c>
      <c r="M57" s="72" t="str">
        <f ca="1">TEXT(Calcu_ADJ!G100,Calcu_ADJ!$C$85)</f>
        <v/>
      </c>
      <c r="N57" s="72" t="str">
        <f ca="1">TEXT(Calcu_ADJ!H100,Calcu_ADJ!$C$85)</f>
        <v/>
      </c>
    </row>
    <row r="58" spans="1:14" ht="13.5" customHeight="1">
      <c r="A58" s="42"/>
      <c r="B58" s="73">
        <f>Calcu!C101</f>
        <v>11</v>
      </c>
      <c r="C58" s="72" t="str">
        <f>Calcu!E101</f>
        <v/>
      </c>
      <c r="D58" s="72" t="str">
        <f ca="1">TEXT(Calcu!F101,Calcu!$C$85)</f>
        <v/>
      </c>
      <c r="E58" s="72" t="str">
        <f ca="1">TEXT(Calcu!G101,Calcu!$C$85)</f>
        <v/>
      </c>
      <c r="F58" s="72" t="str">
        <f ca="1">TEXT(Calcu!H101,Calcu!$C$85)</f>
        <v/>
      </c>
      <c r="I58" s="42"/>
      <c r="J58" s="73">
        <f>Calcu_ADJ!C101</f>
        <v>11</v>
      </c>
      <c r="K58" s="72" t="str">
        <f>Calcu_ADJ!E101</f>
        <v/>
      </c>
      <c r="L58" s="72" t="str">
        <f ca="1">TEXT(Calcu_ADJ!F101,Calcu_ADJ!$C$85)</f>
        <v/>
      </c>
      <c r="M58" s="72" t="str">
        <f ca="1">TEXT(Calcu_ADJ!G101,Calcu_ADJ!$C$85)</f>
        <v/>
      </c>
      <c r="N58" s="72" t="str">
        <f ca="1">TEXT(Calcu_ADJ!H101,Calcu_ADJ!$C$85)</f>
        <v/>
      </c>
    </row>
    <row r="59" spans="1:14" ht="13.5" customHeight="1">
      <c r="A59" s="42"/>
      <c r="B59" s="73">
        <f>Calcu!C102</f>
        <v>12</v>
      </c>
      <c r="C59" s="72" t="str">
        <f>Calcu!E102</f>
        <v/>
      </c>
      <c r="D59" s="72" t="str">
        <f ca="1">TEXT(Calcu!F102,Calcu!$C$85)</f>
        <v/>
      </c>
      <c r="E59" s="72" t="str">
        <f ca="1">TEXT(Calcu!G102,Calcu!$C$85)</f>
        <v/>
      </c>
      <c r="F59" s="72" t="str">
        <f ca="1">TEXT(Calcu!H102,Calcu!$C$85)</f>
        <v/>
      </c>
      <c r="I59" s="42"/>
      <c r="J59" s="73">
        <f>Calcu_ADJ!C102</f>
        <v>12</v>
      </c>
      <c r="K59" s="72" t="str">
        <f>Calcu_ADJ!E102</f>
        <v/>
      </c>
      <c r="L59" s="72" t="str">
        <f ca="1">TEXT(Calcu_ADJ!F102,Calcu_ADJ!$C$85)</f>
        <v/>
      </c>
      <c r="M59" s="72" t="str">
        <f ca="1">TEXT(Calcu_ADJ!G102,Calcu_ADJ!$C$85)</f>
        <v/>
      </c>
      <c r="N59" s="72" t="str">
        <f ca="1">TEXT(Calcu_ADJ!H102,Calcu_ADJ!$C$85)</f>
        <v/>
      </c>
    </row>
    <row r="60" spans="1:14" ht="13.5" customHeight="1">
      <c r="A60" s="42"/>
      <c r="B60" s="73">
        <f>Calcu!C103</f>
        <v>13</v>
      </c>
      <c r="C60" s="72" t="str">
        <f>Calcu!E103</f>
        <v/>
      </c>
      <c r="D60" s="72" t="str">
        <f ca="1">TEXT(Calcu!F103,Calcu!$C$85)</f>
        <v/>
      </c>
      <c r="E60" s="72" t="str">
        <f ca="1">TEXT(Calcu!G103,Calcu!$C$85)</f>
        <v/>
      </c>
      <c r="F60" s="72" t="str">
        <f ca="1">TEXT(Calcu!H103,Calcu!$C$85)</f>
        <v/>
      </c>
      <c r="I60" s="42"/>
      <c r="J60" s="73">
        <f>Calcu_ADJ!C103</f>
        <v>13</v>
      </c>
      <c r="K60" s="72" t="str">
        <f>Calcu_ADJ!E103</f>
        <v/>
      </c>
      <c r="L60" s="72" t="str">
        <f ca="1">TEXT(Calcu_ADJ!F103,Calcu_ADJ!$C$85)</f>
        <v/>
      </c>
      <c r="M60" s="72" t="str">
        <f ca="1">TEXT(Calcu_ADJ!G103,Calcu_ADJ!$C$85)</f>
        <v/>
      </c>
      <c r="N60" s="72" t="str">
        <f ca="1">TEXT(Calcu_ADJ!H103,Calcu_ADJ!$C$85)</f>
        <v/>
      </c>
    </row>
    <row r="61" spans="1:14" ht="13.5" customHeight="1">
      <c r="A61" s="42"/>
      <c r="B61" s="73">
        <f>Calcu!C104</f>
        <v>14</v>
      </c>
      <c r="C61" s="72" t="str">
        <f>Calcu!E104</f>
        <v/>
      </c>
      <c r="D61" s="72" t="str">
        <f ca="1">TEXT(Calcu!F104,Calcu!$C$85)</f>
        <v/>
      </c>
      <c r="E61" s="72" t="str">
        <f ca="1">TEXT(Calcu!G104,Calcu!$C$85)</f>
        <v/>
      </c>
      <c r="F61" s="72" t="str">
        <f ca="1">TEXT(Calcu!H104,Calcu!$C$85)</f>
        <v/>
      </c>
      <c r="I61" s="42"/>
      <c r="J61" s="73">
        <f>Calcu_ADJ!C104</f>
        <v>14</v>
      </c>
      <c r="K61" s="72" t="str">
        <f>Calcu_ADJ!E104</f>
        <v/>
      </c>
      <c r="L61" s="72" t="str">
        <f ca="1">TEXT(Calcu_ADJ!F104,Calcu_ADJ!$C$85)</f>
        <v/>
      </c>
      <c r="M61" s="72" t="str">
        <f ca="1">TEXT(Calcu_ADJ!G104,Calcu_ADJ!$C$85)</f>
        <v/>
      </c>
      <c r="N61" s="72" t="str">
        <f ca="1">TEXT(Calcu_ADJ!H104,Calcu_ADJ!$C$85)</f>
        <v/>
      </c>
    </row>
    <row r="62" spans="1:14" ht="13.5" customHeight="1">
      <c r="A62" s="42"/>
      <c r="B62" s="73">
        <f>Calcu!C105</f>
        <v>15</v>
      </c>
      <c r="C62" s="72" t="str">
        <f>Calcu!E105</f>
        <v/>
      </c>
      <c r="D62" s="72" t="str">
        <f ca="1">TEXT(Calcu!F105,Calcu!$C$85)</f>
        <v/>
      </c>
      <c r="E62" s="72" t="str">
        <f ca="1">TEXT(Calcu!G105,Calcu!$C$85)</f>
        <v/>
      </c>
      <c r="F62" s="72" t="str">
        <f ca="1">TEXT(Calcu!H105,Calcu!$C$85)</f>
        <v/>
      </c>
      <c r="I62" s="42"/>
      <c r="J62" s="73">
        <f>Calcu_ADJ!C105</f>
        <v>15</v>
      </c>
      <c r="K62" s="72" t="str">
        <f>Calcu_ADJ!E105</f>
        <v/>
      </c>
      <c r="L62" s="72" t="str">
        <f ca="1">TEXT(Calcu_ADJ!F105,Calcu_ADJ!$C$85)</f>
        <v/>
      </c>
      <c r="M62" s="72" t="str">
        <f ca="1">TEXT(Calcu_ADJ!G105,Calcu_ADJ!$C$85)</f>
        <v/>
      </c>
      <c r="N62" s="72" t="str">
        <f ca="1">TEXT(Calcu_ADJ!H105,Calcu_ADJ!$C$85)</f>
        <v/>
      </c>
    </row>
    <row r="63" spans="1:14" ht="13.5" customHeight="1">
      <c r="A63" s="42"/>
      <c r="B63" s="73">
        <f>Calcu!C106</f>
        <v>16</v>
      </c>
      <c r="C63" s="72" t="str">
        <f>Calcu!E106</f>
        <v/>
      </c>
      <c r="D63" s="72" t="str">
        <f ca="1">TEXT(Calcu!F106,Calcu!$C$85)</f>
        <v/>
      </c>
      <c r="E63" s="72" t="str">
        <f ca="1">TEXT(Calcu!G106,Calcu!$C$85)</f>
        <v/>
      </c>
      <c r="F63" s="72" t="str">
        <f ca="1">TEXT(Calcu!H106,Calcu!$C$85)</f>
        <v/>
      </c>
      <c r="I63" s="42"/>
      <c r="J63" s="73">
        <f>Calcu_ADJ!C106</f>
        <v>16</v>
      </c>
      <c r="K63" s="72" t="str">
        <f>Calcu_ADJ!E106</f>
        <v/>
      </c>
      <c r="L63" s="72" t="str">
        <f ca="1">TEXT(Calcu_ADJ!F106,Calcu_ADJ!$C$85)</f>
        <v/>
      </c>
      <c r="M63" s="72" t="str">
        <f ca="1">TEXT(Calcu_ADJ!G106,Calcu_ADJ!$C$85)</f>
        <v/>
      </c>
      <c r="N63" s="72" t="str">
        <f ca="1">TEXT(Calcu_ADJ!H106,Calcu_ADJ!$C$85)</f>
        <v/>
      </c>
    </row>
    <row r="64" spans="1:14" ht="13.5" customHeight="1">
      <c r="A64" s="42"/>
      <c r="B64" s="73">
        <f>Calcu!C107</f>
        <v>17</v>
      </c>
      <c r="C64" s="72" t="str">
        <f>Calcu!E107</f>
        <v/>
      </c>
      <c r="D64" s="72" t="str">
        <f ca="1">TEXT(Calcu!F107,Calcu!$C$85)</f>
        <v/>
      </c>
      <c r="E64" s="72" t="str">
        <f ca="1">TEXT(Calcu!G107,Calcu!$C$85)</f>
        <v/>
      </c>
      <c r="F64" s="72" t="str">
        <f ca="1">TEXT(Calcu!H107,Calcu!$C$85)</f>
        <v/>
      </c>
      <c r="I64" s="42"/>
      <c r="J64" s="73">
        <f>Calcu_ADJ!C107</f>
        <v>17</v>
      </c>
      <c r="K64" s="72" t="str">
        <f>Calcu_ADJ!E107</f>
        <v/>
      </c>
      <c r="L64" s="72" t="str">
        <f ca="1">TEXT(Calcu_ADJ!F107,Calcu_ADJ!$C$85)</f>
        <v/>
      </c>
      <c r="M64" s="72" t="str">
        <f ca="1">TEXT(Calcu_ADJ!G107,Calcu_ADJ!$C$85)</f>
        <v/>
      </c>
      <c r="N64" s="72" t="str">
        <f ca="1">TEXT(Calcu_ADJ!H107,Calcu_ADJ!$C$85)</f>
        <v/>
      </c>
    </row>
    <row r="65" spans="1:14" ht="13.5" customHeight="1">
      <c r="A65" s="42"/>
      <c r="B65" s="73">
        <f>Calcu!C108</f>
        <v>18</v>
      </c>
      <c r="C65" s="72" t="str">
        <f>Calcu!E108</f>
        <v/>
      </c>
      <c r="D65" s="72" t="str">
        <f ca="1">TEXT(Calcu!F108,Calcu!$C$85)</f>
        <v/>
      </c>
      <c r="E65" s="72" t="str">
        <f ca="1">TEXT(Calcu!G108,Calcu!$C$85)</f>
        <v/>
      </c>
      <c r="F65" s="72" t="str">
        <f ca="1">TEXT(Calcu!H108,Calcu!$C$85)</f>
        <v/>
      </c>
      <c r="I65" s="42"/>
      <c r="J65" s="73">
        <f>Calcu_ADJ!C108</f>
        <v>18</v>
      </c>
      <c r="K65" s="72" t="str">
        <f>Calcu_ADJ!E108</f>
        <v/>
      </c>
      <c r="L65" s="72" t="str">
        <f ca="1">TEXT(Calcu_ADJ!F108,Calcu_ADJ!$C$85)</f>
        <v/>
      </c>
      <c r="M65" s="72" t="str">
        <f ca="1">TEXT(Calcu_ADJ!G108,Calcu_ADJ!$C$85)</f>
        <v/>
      </c>
      <c r="N65" s="72" t="str">
        <f ca="1">TEXT(Calcu_ADJ!H108,Calcu_ADJ!$C$85)</f>
        <v/>
      </c>
    </row>
    <row r="66" spans="1:14" ht="13.5" customHeight="1">
      <c r="A66" s="42"/>
      <c r="B66" s="73">
        <f>Calcu!C109</f>
        <v>19</v>
      </c>
      <c r="C66" s="72" t="str">
        <f>Calcu!E109</f>
        <v/>
      </c>
      <c r="D66" s="72" t="str">
        <f ca="1">TEXT(Calcu!F109,Calcu!$C$85)</f>
        <v/>
      </c>
      <c r="E66" s="72" t="str">
        <f ca="1">TEXT(Calcu!G109,Calcu!$C$85)</f>
        <v/>
      </c>
      <c r="F66" s="72" t="str">
        <f ca="1">TEXT(Calcu!H109,Calcu!$C$85)</f>
        <v/>
      </c>
      <c r="I66" s="42"/>
      <c r="J66" s="73">
        <f>Calcu_ADJ!C109</f>
        <v>19</v>
      </c>
      <c r="K66" s="72" t="str">
        <f>Calcu_ADJ!E109</f>
        <v/>
      </c>
      <c r="L66" s="72" t="str">
        <f ca="1">TEXT(Calcu_ADJ!F109,Calcu_ADJ!$C$85)</f>
        <v/>
      </c>
      <c r="M66" s="72" t="str">
        <f ca="1">TEXT(Calcu_ADJ!G109,Calcu_ADJ!$C$85)</f>
        <v/>
      </c>
      <c r="N66" s="72" t="str">
        <f ca="1">TEXT(Calcu_ADJ!H109,Calcu_ADJ!$C$85)</f>
        <v/>
      </c>
    </row>
    <row r="67" spans="1:14" ht="13.5" customHeight="1">
      <c r="A67" s="42"/>
      <c r="B67" s="73">
        <f>Calcu!C110</f>
        <v>20</v>
      </c>
      <c r="C67" s="72" t="str">
        <f>Calcu!E110</f>
        <v/>
      </c>
      <c r="D67" s="72" t="str">
        <f ca="1">TEXT(Calcu!F110,Calcu!$C$85)</f>
        <v/>
      </c>
      <c r="E67" s="72" t="str">
        <f ca="1">TEXT(Calcu!G110,Calcu!$C$85)</f>
        <v/>
      </c>
      <c r="F67" s="72" t="str">
        <f ca="1">TEXT(Calcu!H110,Calcu!$C$85)</f>
        <v/>
      </c>
      <c r="I67" s="42"/>
      <c r="J67" s="73">
        <f>Calcu_ADJ!C110</f>
        <v>20</v>
      </c>
      <c r="K67" s="72" t="str">
        <f>Calcu_ADJ!E110</f>
        <v/>
      </c>
      <c r="L67" s="72" t="str">
        <f ca="1">TEXT(Calcu_ADJ!F110,Calcu_ADJ!$C$85)</f>
        <v/>
      </c>
      <c r="M67" s="72" t="str">
        <f ca="1">TEXT(Calcu_ADJ!G110,Calcu_ADJ!$C$85)</f>
        <v/>
      </c>
      <c r="N67" s="72" t="str">
        <f ca="1">TEXT(Calcu_ADJ!H110,Calcu_ADJ!$C$85)</f>
        <v/>
      </c>
    </row>
    <row r="68" spans="1:14" ht="13.5" customHeight="1">
      <c r="A68" s="42"/>
      <c r="B68" s="73">
        <f>Calcu!C111</f>
        <v>21</v>
      </c>
      <c r="C68" s="72" t="str">
        <f>Calcu!E111</f>
        <v/>
      </c>
      <c r="D68" s="72" t="str">
        <f ca="1">TEXT(Calcu!F111,Calcu!$C$85)</f>
        <v/>
      </c>
      <c r="E68" s="72" t="str">
        <f ca="1">TEXT(Calcu!G111,Calcu!$C$85)</f>
        <v/>
      </c>
      <c r="F68" s="72" t="str">
        <f ca="1">TEXT(Calcu!H111,Calcu!$C$85)</f>
        <v/>
      </c>
      <c r="I68" s="42"/>
      <c r="J68" s="73">
        <f>Calcu_ADJ!C111</f>
        <v>21</v>
      </c>
      <c r="K68" s="72" t="str">
        <f>Calcu_ADJ!E111</f>
        <v/>
      </c>
      <c r="L68" s="72" t="str">
        <f ca="1">TEXT(Calcu_ADJ!F111,Calcu_ADJ!$C$85)</f>
        <v/>
      </c>
      <c r="M68" s="72" t="str">
        <f ca="1">TEXT(Calcu_ADJ!G111,Calcu_ADJ!$C$85)</f>
        <v/>
      </c>
      <c r="N68" s="72" t="str">
        <f ca="1">TEXT(Calcu_ADJ!H111,Calcu_ADJ!$C$85)</f>
        <v/>
      </c>
    </row>
    <row r="69" spans="1:14" ht="13.5" customHeight="1">
      <c r="A69" s="42"/>
      <c r="B69" s="73">
        <f>Calcu!C112</f>
        <v>22</v>
      </c>
      <c r="C69" s="72" t="str">
        <f>Calcu!E112</f>
        <v/>
      </c>
      <c r="D69" s="72" t="str">
        <f ca="1">TEXT(Calcu!F112,Calcu!$C$85)</f>
        <v/>
      </c>
      <c r="E69" s="72" t="str">
        <f ca="1">TEXT(Calcu!G112,Calcu!$C$85)</f>
        <v/>
      </c>
      <c r="F69" s="72" t="str">
        <f ca="1">TEXT(Calcu!H112,Calcu!$C$85)</f>
        <v/>
      </c>
      <c r="I69" s="42"/>
      <c r="J69" s="73">
        <f>Calcu_ADJ!C112</f>
        <v>22</v>
      </c>
      <c r="K69" s="72" t="str">
        <f>Calcu_ADJ!E112</f>
        <v/>
      </c>
      <c r="L69" s="72" t="str">
        <f ca="1">TEXT(Calcu_ADJ!F112,Calcu_ADJ!$C$85)</f>
        <v/>
      </c>
      <c r="M69" s="72" t="str">
        <f ca="1">TEXT(Calcu_ADJ!G112,Calcu_ADJ!$C$85)</f>
        <v/>
      </c>
      <c r="N69" s="72" t="str">
        <f ca="1">TEXT(Calcu_ADJ!H112,Calcu_ADJ!$C$85)</f>
        <v/>
      </c>
    </row>
    <row r="70" spans="1:14" ht="13.5" customHeight="1">
      <c r="A70" s="42"/>
      <c r="B70" s="73">
        <f>Calcu!C113</f>
        <v>23</v>
      </c>
      <c r="C70" s="72" t="str">
        <f>Calcu!E113</f>
        <v/>
      </c>
      <c r="D70" s="72" t="str">
        <f ca="1">TEXT(Calcu!F113,Calcu!$C$85)</f>
        <v/>
      </c>
      <c r="E70" s="72" t="str">
        <f ca="1">TEXT(Calcu!G113,Calcu!$C$85)</f>
        <v/>
      </c>
      <c r="F70" s="72" t="str">
        <f ca="1">TEXT(Calcu!H113,Calcu!$C$85)</f>
        <v/>
      </c>
      <c r="I70" s="42"/>
      <c r="J70" s="73">
        <f>Calcu_ADJ!C113</f>
        <v>23</v>
      </c>
      <c r="K70" s="72" t="str">
        <f>Calcu_ADJ!E113</f>
        <v/>
      </c>
      <c r="L70" s="72" t="str">
        <f ca="1">TEXT(Calcu_ADJ!F113,Calcu_ADJ!$C$85)</f>
        <v/>
      </c>
      <c r="M70" s="72" t="str">
        <f ca="1">TEXT(Calcu_ADJ!G113,Calcu_ADJ!$C$85)</f>
        <v/>
      </c>
      <c r="N70" s="72" t="str">
        <f ca="1">TEXT(Calcu_ADJ!H113,Calcu_ADJ!$C$85)</f>
        <v/>
      </c>
    </row>
    <row r="71" spans="1:14" ht="13.5" customHeight="1">
      <c r="A71" s="42"/>
      <c r="B71" s="73">
        <f>Calcu!C114</f>
        <v>24</v>
      </c>
      <c r="C71" s="72" t="str">
        <f>Calcu!E114</f>
        <v/>
      </c>
      <c r="D71" s="72" t="str">
        <f ca="1">TEXT(Calcu!F114,Calcu!$C$85)</f>
        <v/>
      </c>
      <c r="E71" s="72" t="str">
        <f ca="1">TEXT(Calcu!G114,Calcu!$C$85)</f>
        <v/>
      </c>
      <c r="F71" s="72" t="str">
        <f ca="1">TEXT(Calcu!H114,Calcu!$C$85)</f>
        <v/>
      </c>
      <c r="I71" s="42"/>
      <c r="J71" s="73">
        <f>Calcu_ADJ!C114</f>
        <v>24</v>
      </c>
      <c r="K71" s="72" t="str">
        <f>Calcu_ADJ!E114</f>
        <v/>
      </c>
      <c r="L71" s="72" t="str">
        <f ca="1">TEXT(Calcu_ADJ!F114,Calcu_ADJ!$C$85)</f>
        <v/>
      </c>
      <c r="M71" s="72" t="str">
        <f ca="1">TEXT(Calcu_ADJ!G114,Calcu_ADJ!$C$85)</f>
        <v/>
      </c>
      <c r="N71" s="72" t="str">
        <f ca="1">TEXT(Calcu_ADJ!H114,Calcu_ADJ!$C$85)</f>
        <v/>
      </c>
    </row>
    <row r="72" spans="1:14" ht="13.5" customHeight="1">
      <c r="A72" s="42"/>
      <c r="B72" s="73">
        <f>Calcu!C115</f>
        <v>25</v>
      </c>
      <c r="C72" s="72" t="str">
        <f>Calcu!E115</f>
        <v/>
      </c>
      <c r="D72" s="72" t="str">
        <f ca="1">TEXT(Calcu!F115,Calcu!$C$85)</f>
        <v/>
      </c>
      <c r="E72" s="72" t="str">
        <f ca="1">TEXT(Calcu!G115,Calcu!$C$85)</f>
        <v/>
      </c>
      <c r="F72" s="72" t="str">
        <f ca="1">TEXT(Calcu!H115,Calcu!$C$85)</f>
        <v/>
      </c>
      <c r="I72" s="42"/>
      <c r="J72" s="73">
        <f>Calcu_ADJ!C115</f>
        <v>25</v>
      </c>
      <c r="K72" s="72" t="str">
        <f>Calcu_ADJ!E115</f>
        <v/>
      </c>
      <c r="L72" s="72" t="str">
        <f ca="1">TEXT(Calcu_ADJ!F115,Calcu_ADJ!$C$85)</f>
        <v/>
      </c>
      <c r="M72" s="72" t="str">
        <f ca="1">TEXT(Calcu_ADJ!G115,Calcu_ADJ!$C$85)</f>
        <v/>
      </c>
      <c r="N72" s="72" t="str">
        <f ca="1">TEXT(Calcu_ADJ!H115,Calcu_ADJ!$C$85)</f>
        <v/>
      </c>
    </row>
    <row r="73" spans="1:14" ht="13.5" customHeight="1">
      <c r="A73" s="42"/>
      <c r="B73" s="73">
        <f>Calcu!C116</f>
        <v>26</v>
      </c>
      <c r="C73" s="72" t="str">
        <f>Calcu!E116</f>
        <v/>
      </c>
      <c r="D73" s="72" t="str">
        <f ca="1">TEXT(Calcu!F116,Calcu!$C$85)</f>
        <v/>
      </c>
      <c r="E73" s="72" t="str">
        <f ca="1">TEXT(Calcu!G116,Calcu!$C$85)</f>
        <v/>
      </c>
      <c r="F73" s="72" t="str">
        <f ca="1">TEXT(Calcu!H116,Calcu!$C$85)</f>
        <v/>
      </c>
      <c r="I73" s="42"/>
      <c r="J73" s="73">
        <f>Calcu_ADJ!C116</f>
        <v>26</v>
      </c>
      <c r="K73" s="72" t="str">
        <f>Calcu_ADJ!E116</f>
        <v/>
      </c>
      <c r="L73" s="72" t="str">
        <f ca="1">TEXT(Calcu_ADJ!F116,Calcu_ADJ!$C$85)</f>
        <v/>
      </c>
      <c r="M73" s="72" t="str">
        <f ca="1">TEXT(Calcu_ADJ!G116,Calcu_ADJ!$C$85)</f>
        <v/>
      </c>
      <c r="N73" s="72" t="str">
        <f ca="1">TEXT(Calcu_ADJ!H116,Calcu_ADJ!$C$85)</f>
        <v/>
      </c>
    </row>
    <row r="74" spans="1:14" ht="13.5" customHeight="1">
      <c r="A74" s="42"/>
      <c r="B74" s="73">
        <f>Calcu!C117</f>
        <v>27</v>
      </c>
      <c r="C74" s="72" t="str">
        <f>Calcu!E117</f>
        <v/>
      </c>
      <c r="D74" s="72" t="str">
        <f ca="1">TEXT(Calcu!F117,Calcu!$C$85)</f>
        <v/>
      </c>
      <c r="E74" s="72" t="str">
        <f ca="1">TEXT(Calcu!G117,Calcu!$C$85)</f>
        <v/>
      </c>
      <c r="F74" s="72" t="str">
        <f ca="1">TEXT(Calcu!H117,Calcu!$C$85)</f>
        <v/>
      </c>
      <c r="I74" s="42"/>
      <c r="J74" s="73">
        <f>Calcu_ADJ!C117</f>
        <v>27</v>
      </c>
      <c r="K74" s="72" t="str">
        <f>Calcu_ADJ!E117</f>
        <v/>
      </c>
      <c r="L74" s="72" t="str">
        <f ca="1">TEXT(Calcu_ADJ!F117,Calcu_ADJ!$C$85)</f>
        <v/>
      </c>
      <c r="M74" s="72" t="str">
        <f ca="1">TEXT(Calcu_ADJ!G117,Calcu_ADJ!$C$85)</f>
        <v/>
      </c>
      <c r="N74" s="72" t="str">
        <f ca="1">TEXT(Calcu_ADJ!H117,Calcu_ADJ!$C$85)</f>
        <v/>
      </c>
    </row>
    <row r="75" spans="1:14" ht="13.5" customHeight="1">
      <c r="A75" s="42"/>
      <c r="B75" s="73">
        <f>Calcu!C118</f>
        <v>28</v>
      </c>
      <c r="C75" s="72" t="str">
        <f>Calcu!E118</f>
        <v/>
      </c>
      <c r="D75" s="72" t="str">
        <f ca="1">TEXT(Calcu!F118,Calcu!$C$85)</f>
        <v/>
      </c>
      <c r="E75" s="72" t="str">
        <f ca="1">TEXT(Calcu!G118,Calcu!$C$85)</f>
        <v/>
      </c>
      <c r="F75" s="72" t="str">
        <f ca="1">TEXT(Calcu!H118,Calcu!$C$85)</f>
        <v/>
      </c>
      <c r="I75" s="42"/>
      <c r="J75" s="73">
        <f>Calcu_ADJ!C118</f>
        <v>28</v>
      </c>
      <c r="K75" s="72" t="str">
        <f>Calcu_ADJ!E118</f>
        <v/>
      </c>
      <c r="L75" s="72" t="str">
        <f ca="1">TEXT(Calcu_ADJ!F118,Calcu_ADJ!$C$85)</f>
        <v/>
      </c>
      <c r="M75" s="72" t="str">
        <f ca="1">TEXT(Calcu_ADJ!G118,Calcu_ADJ!$C$85)</f>
        <v/>
      </c>
      <c r="N75" s="72" t="str">
        <f ca="1">TEXT(Calcu_ADJ!H118,Calcu_ADJ!$C$85)</f>
        <v/>
      </c>
    </row>
    <row r="76" spans="1:14" ht="13.5" customHeight="1">
      <c r="A76" s="42"/>
      <c r="B76" s="73">
        <f>Calcu!C119</f>
        <v>29</v>
      </c>
      <c r="C76" s="72" t="str">
        <f>Calcu!E119</f>
        <v/>
      </c>
      <c r="D76" s="72" t="str">
        <f ca="1">TEXT(Calcu!F119,Calcu!$C$85)</f>
        <v/>
      </c>
      <c r="E76" s="72" t="str">
        <f ca="1">TEXT(Calcu!G119,Calcu!$C$85)</f>
        <v/>
      </c>
      <c r="F76" s="72" t="str">
        <f ca="1">TEXT(Calcu!H119,Calcu!$C$85)</f>
        <v/>
      </c>
      <c r="I76" s="42"/>
      <c r="J76" s="73">
        <f>Calcu_ADJ!C119</f>
        <v>29</v>
      </c>
      <c r="K76" s="72" t="str">
        <f>Calcu_ADJ!E119</f>
        <v/>
      </c>
      <c r="L76" s="72" t="str">
        <f ca="1">TEXT(Calcu_ADJ!F119,Calcu_ADJ!$C$85)</f>
        <v/>
      </c>
      <c r="M76" s="72" t="str">
        <f ca="1">TEXT(Calcu_ADJ!G119,Calcu_ADJ!$C$85)</f>
        <v/>
      </c>
      <c r="N76" s="72" t="str">
        <f ca="1">TEXT(Calcu_ADJ!H119,Calcu_ADJ!$C$85)</f>
        <v/>
      </c>
    </row>
    <row r="77" spans="1:14" ht="13.5" customHeight="1">
      <c r="A77" s="42"/>
      <c r="B77" s="73">
        <f>Calcu!C120</f>
        <v>30</v>
      </c>
      <c r="C77" s="72" t="str">
        <f>Calcu!E120</f>
        <v/>
      </c>
      <c r="D77" s="72" t="str">
        <f ca="1">TEXT(Calcu!F120,Calcu!$C$85)</f>
        <v/>
      </c>
      <c r="E77" s="72" t="str">
        <f ca="1">TEXT(Calcu!G120,Calcu!$C$85)</f>
        <v/>
      </c>
      <c r="F77" s="72" t="str">
        <f ca="1">TEXT(Calcu!H120,Calcu!$C$85)</f>
        <v/>
      </c>
      <c r="I77" s="42"/>
      <c r="J77" s="73">
        <f>Calcu_ADJ!C120</f>
        <v>30</v>
      </c>
      <c r="K77" s="72" t="str">
        <f>Calcu_ADJ!E120</f>
        <v/>
      </c>
      <c r="L77" s="72" t="str">
        <f ca="1">TEXT(Calcu_ADJ!F120,Calcu_ADJ!$C$85)</f>
        <v/>
      </c>
      <c r="M77" s="72" t="str">
        <f ca="1">TEXT(Calcu_ADJ!G120,Calcu_ADJ!$C$85)</f>
        <v/>
      </c>
      <c r="N77" s="72" t="str">
        <f ca="1">TEXT(Calcu_ADJ!H120,Calcu_ADJ!$C$85)</f>
        <v/>
      </c>
    </row>
    <row r="78" spans="1:14" ht="13.5" customHeight="1">
      <c r="A78" s="39"/>
      <c r="B78" s="40"/>
      <c r="C78" s="40"/>
      <c r="D78" s="70"/>
      <c r="E78" s="40"/>
      <c r="I78" s="39"/>
      <c r="J78" s="40"/>
      <c r="K78" s="40"/>
      <c r="L78" s="70"/>
      <c r="M78" s="40"/>
      <c r="N78" s="41"/>
    </row>
    <row r="79" spans="1:14" ht="13.5" customHeight="1">
      <c r="A79" s="39" t="s">
        <v>188</v>
      </c>
      <c r="B79" s="40"/>
      <c r="C79" s="40"/>
      <c r="D79" s="70"/>
      <c r="E79" s="40"/>
      <c r="I79" s="39" t="s">
        <v>667</v>
      </c>
      <c r="J79" s="40"/>
      <c r="K79" s="40"/>
      <c r="L79" s="70"/>
      <c r="M79" s="40"/>
      <c r="N79" s="41"/>
    </row>
    <row r="80" spans="1:14" ht="13.5" customHeight="1">
      <c r="A80" s="39" t="s">
        <v>190</v>
      </c>
      <c r="B80" s="40"/>
      <c r="C80" s="40"/>
      <c r="D80" s="70"/>
      <c r="E80" s="40"/>
      <c r="I80" s="39" t="s">
        <v>190</v>
      </c>
      <c r="J80" s="40"/>
      <c r="K80" s="40"/>
      <c r="L80" s="70"/>
      <c r="M80" s="40"/>
      <c r="N80" s="41"/>
    </row>
    <row r="81" spans="1:14" ht="13.5" customHeight="1">
      <c r="A81" s="42"/>
      <c r="B81" s="489" t="s">
        <v>191</v>
      </c>
      <c r="C81" s="490" t="s">
        <v>174</v>
      </c>
      <c r="D81" s="489" t="e">
        <f>Calcu!$J$328&amp;" 지시값"</f>
        <v>#N/A</v>
      </c>
      <c r="E81" s="489"/>
      <c r="F81" s="489"/>
      <c r="I81" s="42"/>
      <c r="J81" s="489" t="s">
        <v>191</v>
      </c>
      <c r="K81" s="490" t="s">
        <v>174</v>
      </c>
      <c r="L81" s="489" t="e">
        <f>Calcu!$J$328&amp;" 지시값"</f>
        <v>#N/A</v>
      </c>
      <c r="M81" s="489"/>
      <c r="N81" s="489"/>
    </row>
    <row r="82" spans="1:14" ht="13.5" customHeight="1">
      <c r="A82" s="42"/>
      <c r="B82" s="489"/>
      <c r="C82" s="491"/>
      <c r="D82" s="229" t="s">
        <v>192</v>
      </c>
      <c r="E82" s="229" t="s">
        <v>193</v>
      </c>
      <c r="F82" s="229" t="s">
        <v>0</v>
      </c>
      <c r="I82" s="42"/>
      <c r="J82" s="489"/>
      <c r="K82" s="491"/>
      <c r="L82" s="304" t="s">
        <v>192</v>
      </c>
      <c r="M82" s="304" t="s">
        <v>193</v>
      </c>
      <c r="N82" s="304" t="s">
        <v>0</v>
      </c>
    </row>
    <row r="83" spans="1:14" ht="13.5" customHeight="1">
      <c r="A83" s="42"/>
      <c r="B83" s="489"/>
      <c r="C83" s="230">
        <f ca="1">Calcu!E172</f>
        <v>0</v>
      </c>
      <c r="D83" s="230">
        <f>Calcu!F172</f>
        <v>0</v>
      </c>
      <c r="E83" s="230">
        <f>Calcu!G172</f>
        <v>0</v>
      </c>
      <c r="F83" s="230">
        <f>Calcu!H172</f>
        <v>0</v>
      </c>
      <c r="I83" s="42"/>
      <c r="J83" s="489"/>
      <c r="K83" s="305">
        <f ca="1">Calcu_ADJ!E172</f>
        <v>0</v>
      </c>
      <c r="L83" s="305">
        <f>Calcu_ADJ!F172</f>
        <v>0</v>
      </c>
      <c r="M83" s="305">
        <f>Calcu_ADJ!G172</f>
        <v>0</v>
      </c>
      <c r="N83" s="305">
        <f>Calcu_ADJ!H172</f>
        <v>0</v>
      </c>
    </row>
    <row r="84" spans="1:14" ht="13.5" customHeight="1">
      <c r="A84" s="42"/>
      <c r="B84" s="73">
        <f>Calcu!C173</f>
        <v>1</v>
      </c>
      <c r="C84" s="72" t="str">
        <f>Calcu!E173</f>
        <v/>
      </c>
      <c r="D84" s="72" t="str">
        <f ca="1">TEXT(Calcu!F173,Calcu!$C$167)</f>
        <v/>
      </c>
      <c r="E84" s="72" t="str">
        <f ca="1">TEXT(Calcu!G173,Calcu!$C$167)</f>
        <v/>
      </c>
      <c r="F84" s="72" t="str">
        <f ca="1">TEXT(Calcu!H173,Calcu!$C$167)</f>
        <v/>
      </c>
      <c r="I84" s="42"/>
      <c r="J84" s="73">
        <f>Calcu_ADJ!C173</f>
        <v>1</v>
      </c>
      <c r="K84" s="72" t="str">
        <f>Calcu_ADJ!E173</f>
        <v/>
      </c>
      <c r="L84" s="72" t="str">
        <f ca="1">TEXT(Calcu_ADJ!F173,Calcu_ADJ!$C$167)</f>
        <v/>
      </c>
      <c r="M84" s="72" t="str">
        <f ca="1">TEXT(Calcu_ADJ!G173,Calcu_ADJ!$C$167)</f>
        <v/>
      </c>
      <c r="N84" s="72" t="str">
        <f ca="1">TEXT(Calcu_ADJ!H173,Calcu_ADJ!$C$167)</f>
        <v/>
      </c>
    </row>
    <row r="85" spans="1:14" ht="13.5" customHeight="1">
      <c r="A85" s="42"/>
      <c r="B85" s="73">
        <f>Calcu!C174</f>
        <v>2</v>
      </c>
      <c r="C85" s="72" t="str">
        <f>Calcu!E174</f>
        <v/>
      </c>
      <c r="D85" s="72" t="str">
        <f ca="1">TEXT(Calcu!F174,Calcu!$C$167)</f>
        <v/>
      </c>
      <c r="E85" s="72" t="str">
        <f ca="1">TEXT(Calcu!G174,Calcu!$C$167)</f>
        <v/>
      </c>
      <c r="F85" s="72" t="str">
        <f ca="1">TEXT(Calcu!H174,Calcu!$C$167)</f>
        <v/>
      </c>
      <c r="I85" s="42"/>
      <c r="J85" s="73">
        <f>Calcu_ADJ!C174</f>
        <v>2</v>
      </c>
      <c r="K85" s="72" t="str">
        <f>Calcu_ADJ!E174</f>
        <v/>
      </c>
      <c r="L85" s="72" t="str">
        <f ca="1">TEXT(Calcu_ADJ!F174,Calcu_ADJ!$C$167)</f>
        <v/>
      </c>
      <c r="M85" s="72" t="str">
        <f ca="1">TEXT(Calcu_ADJ!G174,Calcu_ADJ!$C$167)</f>
        <v/>
      </c>
      <c r="N85" s="72" t="str">
        <f ca="1">TEXT(Calcu_ADJ!H174,Calcu_ADJ!$C$167)</f>
        <v/>
      </c>
    </row>
    <row r="86" spans="1:14" ht="13.5" customHeight="1">
      <c r="A86" s="42"/>
      <c r="B86" s="73">
        <f>Calcu!C175</f>
        <v>3</v>
      </c>
      <c r="C86" s="72" t="str">
        <f>Calcu!E175</f>
        <v/>
      </c>
      <c r="D86" s="72" t="str">
        <f ca="1">TEXT(Calcu!F175,Calcu!$C$167)</f>
        <v/>
      </c>
      <c r="E86" s="72" t="str">
        <f ca="1">TEXT(Calcu!G175,Calcu!$C$167)</f>
        <v/>
      </c>
      <c r="F86" s="72" t="str">
        <f ca="1">TEXT(Calcu!H175,Calcu!$C$167)</f>
        <v/>
      </c>
      <c r="I86" s="42"/>
      <c r="J86" s="73">
        <f>Calcu_ADJ!C175</f>
        <v>3</v>
      </c>
      <c r="K86" s="72" t="str">
        <f>Calcu_ADJ!E175</f>
        <v/>
      </c>
      <c r="L86" s="72" t="str">
        <f ca="1">TEXT(Calcu_ADJ!F175,Calcu_ADJ!$C$167)</f>
        <v/>
      </c>
      <c r="M86" s="72" t="str">
        <f ca="1">TEXT(Calcu_ADJ!G175,Calcu_ADJ!$C$167)</f>
        <v/>
      </c>
      <c r="N86" s="72" t="str">
        <f ca="1">TEXT(Calcu_ADJ!H175,Calcu_ADJ!$C$167)</f>
        <v/>
      </c>
    </row>
    <row r="87" spans="1:14" ht="13.5" customHeight="1">
      <c r="A87" s="42"/>
      <c r="B87" s="73">
        <f>Calcu!C176</f>
        <v>4</v>
      </c>
      <c r="C87" s="72" t="str">
        <f>Calcu!E176</f>
        <v/>
      </c>
      <c r="D87" s="72" t="str">
        <f ca="1">TEXT(Calcu!F176,Calcu!$C$167)</f>
        <v/>
      </c>
      <c r="E87" s="72" t="str">
        <f ca="1">TEXT(Calcu!G176,Calcu!$C$167)</f>
        <v/>
      </c>
      <c r="F87" s="72" t="str">
        <f ca="1">TEXT(Calcu!H176,Calcu!$C$167)</f>
        <v/>
      </c>
      <c r="I87" s="42"/>
      <c r="J87" s="73">
        <f>Calcu_ADJ!C176</f>
        <v>4</v>
      </c>
      <c r="K87" s="72" t="str">
        <f>Calcu_ADJ!E176</f>
        <v/>
      </c>
      <c r="L87" s="72" t="str">
        <f ca="1">TEXT(Calcu_ADJ!F176,Calcu_ADJ!$C$167)</f>
        <v/>
      </c>
      <c r="M87" s="72" t="str">
        <f ca="1">TEXT(Calcu_ADJ!G176,Calcu_ADJ!$C$167)</f>
        <v/>
      </c>
      <c r="N87" s="72" t="str">
        <f ca="1">TEXT(Calcu_ADJ!H176,Calcu_ADJ!$C$167)</f>
        <v/>
      </c>
    </row>
    <row r="88" spans="1:14" ht="13.5" customHeight="1">
      <c r="A88" s="42"/>
      <c r="B88" s="73">
        <f>Calcu!C177</f>
        <v>5</v>
      </c>
      <c r="C88" s="72" t="str">
        <f>Calcu!E177</f>
        <v/>
      </c>
      <c r="D88" s="72" t="str">
        <f ca="1">TEXT(Calcu!F177,Calcu!$C$167)</f>
        <v/>
      </c>
      <c r="E88" s="72" t="str">
        <f ca="1">TEXT(Calcu!G177,Calcu!$C$167)</f>
        <v/>
      </c>
      <c r="F88" s="72" t="str">
        <f ca="1">TEXT(Calcu!H177,Calcu!$C$167)</f>
        <v/>
      </c>
      <c r="I88" s="42"/>
      <c r="J88" s="73">
        <f>Calcu_ADJ!C177</f>
        <v>5</v>
      </c>
      <c r="K88" s="72" t="str">
        <f>Calcu_ADJ!E177</f>
        <v/>
      </c>
      <c r="L88" s="72" t="str">
        <f ca="1">TEXT(Calcu_ADJ!F177,Calcu_ADJ!$C$167)</f>
        <v/>
      </c>
      <c r="M88" s="72" t="str">
        <f ca="1">TEXT(Calcu_ADJ!G177,Calcu_ADJ!$C$167)</f>
        <v/>
      </c>
      <c r="N88" s="72" t="str">
        <f ca="1">TEXT(Calcu_ADJ!H177,Calcu_ADJ!$C$167)</f>
        <v/>
      </c>
    </row>
    <row r="89" spans="1:14" ht="13.5" customHeight="1">
      <c r="A89" s="42"/>
      <c r="B89" s="73">
        <f>Calcu!C178</f>
        <v>6</v>
      </c>
      <c r="C89" s="72" t="str">
        <f>Calcu!E178</f>
        <v/>
      </c>
      <c r="D89" s="72" t="str">
        <f ca="1">TEXT(Calcu!F178,Calcu!$C$167)</f>
        <v/>
      </c>
      <c r="E89" s="72" t="str">
        <f ca="1">TEXT(Calcu!G178,Calcu!$C$167)</f>
        <v/>
      </c>
      <c r="F89" s="72" t="str">
        <f ca="1">TEXT(Calcu!H178,Calcu!$C$167)</f>
        <v/>
      </c>
      <c r="I89" s="42"/>
      <c r="J89" s="73">
        <f>Calcu_ADJ!C178</f>
        <v>6</v>
      </c>
      <c r="K89" s="72" t="str">
        <f>Calcu_ADJ!E178</f>
        <v/>
      </c>
      <c r="L89" s="72" t="str">
        <f ca="1">TEXT(Calcu_ADJ!F178,Calcu_ADJ!$C$167)</f>
        <v/>
      </c>
      <c r="M89" s="72" t="str">
        <f ca="1">TEXT(Calcu_ADJ!G178,Calcu_ADJ!$C$167)</f>
        <v/>
      </c>
      <c r="N89" s="72" t="str">
        <f ca="1">TEXT(Calcu_ADJ!H178,Calcu_ADJ!$C$167)</f>
        <v/>
      </c>
    </row>
    <row r="90" spans="1:14" ht="13.5" customHeight="1">
      <c r="A90" s="42"/>
      <c r="B90" s="73">
        <f>Calcu!C179</f>
        <v>7</v>
      </c>
      <c r="C90" s="72" t="str">
        <f>Calcu!E179</f>
        <v/>
      </c>
      <c r="D90" s="72" t="str">
        <f ca="1">TEXT(Calcu!F179,Calcu!$C$167)</f>
        <v/>
      </c>
      <c r="E90" s="72" t="str">
        <f ca="1">TEXT(Calcu!G179,Calcu!$C$167)</f>
        <v/>
      </c>
      <c r="F90" s="72" t="str">
        <f ca="1">TEXT(Calcu!H179,Calcu!$C$167)</f>
        <v/>
      </c>
      <c r="I90" s="42"/>
      <c r="J90" s="73">
        <f>Calcu_ADJ!C179</f>
        <v>7</v>
      </c>
      <c r="K90" s="72" t="str">
        <f>Calcu_ADJ!E179</f>
        <v/>
      </c>
      <c r="L90" s="72" t="str">
        <f ca="1">TEXT(Calcu_ADJ!F179,Calcu_ADJ!$C$167)</f>
        <v/>
      </c>
      <c r="M90" s="72" t="str">
        <f ca="1">TEXT(Calcu_ADJ!G179,Calcu_ADJ!$C$167)</f>
        <v/>
      </c>
      <c r="N90" s="72" t="str">
        <f ca="1">TEXT(Calcu_ADJ!H179,Calcu_ADJ!$C$167)</f>
        <v/>
      </c>
    </row>
    <row r="91" spans="1:14" ht="13.5" customHeight="1">
      <c r="A91" s="42"/>
      <c r="B91" s="73">
        <f>Calcu!C180</f>
        <v>8</v>
      </c>
      <c r="C91" s="72" t="str">
        <f>Calcu!E180</f>
        <v/>
      </c>
      <c r="D91" s="72" t="str">
        <f ca="1">TEXT(Calcu!F180,Calcu!$C$167)</f>
        <v/>
      </c>
      <c r="E91" s="72" t="str">
        <f ca="1">TEXT(Calcu!G180,Calcu!$C$167)</f>
        <v/>
      </c>
      <c r="F91" s="72" t="str">
        <f ca="1">TEXT(Calcu!H180,Calcu!$C$167)</f>
        <v/>
      </c>
      <c r="I91" s="42"/>
      <c r="J91" s="73">
        <f>Calcu_ADJ!C180</f>
        <v>8</v>
      </c>
      <c r="K91" s="72" t="str">
        <f>Calcu_ADJ!E180</f>
        <v/>
      </c>
      <c r="L91" s="72" t="str">
        <f ca="1">TEXT(Calcu_ADJ!F180,Calcu_ADJ!$C$167)</f>
        <v/>
      </c>
      <c r="M91" s="72" t="str">
        <f ca="1">TEXT(Calcu_ADJ!G180,Calcu_ADJ!$C$167)</f>
        <v/>
      </c>
      <c r="N91" s="72" t="str">
        <f ca="1">TEXT(Calcu_ADJ!H180,Calcu_ADJ!$C$167)</f>
        <v/>
      </c>
    </row>
    <row r="92" spans="1:14" ht="13.5" customHeight="1">
      <c r="A92" s="42"/>
      <c r="B92" s="73">
        <f>Calcu!C181</f>
        <v>9</v>
      </c>
      <c r="C92" s="72" t="str">
        <f>Calcu!E181</f>
        <v/>
      </c>
      <c r="D92" s="72" t="str">
        <f ca="1">TEXT(Calcu!F181,Calcu!$C$167)</f>
        <v/>
      </c>
      <c r="E92" s="72" t="str">
        <f ca="1">TEXT(Calcu!G181,Calcu!$C$167)</f>
        <v/>
      </c>
      <c r="F92" s="72" t="str">
        <f ca="1">TEXT(Calcu!H181,Calcu!$C$167)</f>
        <v/>
      </c>
      <c r="I92" s="42"/>
      <c r="J92" s="73">
        <f>Calcu_ADJ!C181</f>
        <v>9</v>
      </c>
      <c r="K92" s="72" t="str">
        <f>Calcu_ADJ!E181</f>
        <v/>
      </c>
      <c r="L92" s="72" t="str">
        <f ca="1">TEXT(Calcu_ADJ!F181,Calcu_ADJ!$C$167)</f>
        <v/>
      </c>
      <c r="M92" s="72" t="str">
        <f ca="1">TEXT(Calcu_ADJ!G181,Calcu_ADJ!$C$167)</f>
        <v/>
      </c>
      <c r="N92" s="72" t="str">
        <f ca="1">TEXT(Calcu_ADJ!H181,Calcu_ADJ!$C$167)</f>
        <v/>
      </c>
    </row>
    <row r="93" spans="1:14" ht="13.5" customHeight="1">
      <c r="A93" s="42"/>
      <c r="B93" s="73">
        <f>Calcu!C182</f>
        <v>10</v>
      </c>
      <c r="C93" s="72" t="str">
        <f>Calcu!E182</f>
        <v/>
      </c>
      <c r="D93" s="72" t="str">
        <f ca="1">TEXT(Calcu!F182,Calcu!$C$167)</f>
        <v/>
      </c>
      <c r="E93" s="72" t="str">
        <f ca="1">TEXT(Calcu!G182,Calcu!$C$167)</f>
        <v/>
      </c>
      <c r="F93" s="72" t="str">
        <f ca="1">TEXT(Calcu!H182,Calcu!$C$167)</f>
        <v/>
      </c>
      <c r="I93" s="42"/>
      <c r="J93" s="73">
        <f>Calcu_ADJ!C182</f>
        <v>10</v>
      </c>
      <c r="K93" s="72" t="str">
        <f>Calcu_ADJ!E182</f>
        <v/>
      </c>
      <c r="L93" s="72" t="str">
        <f ca="1">TEXT(Calcu_ADJ!F182,Calcu_ADJ!$C$167)</f>
        <v/>
      </c>
      <c r="M93" s="72" t="str">
        <f ca="1">TEXT(Calcu_ADJ!G182,Calcu_ADJ!$C$167)</f>
        <v/>
      </c>
      <c r="N93" s="72" t="str">
        <f ca="1">TEXT(Calcu_ADJ!H182,Calcu_ADJ!$C$167)</f>
        <v/>
      </c>
    </row>
    <row r="94" spans="1:14" ht="13.5" customHeight="1">
      <c r="A94" s="42"/>
      <c r="B94" s="73">
        <f>Calcu!C183</f>
        <v>11</v>
      </c>
      <c r="C94" s="72" t="str">
        <f>Calcu!E183</f>
        <v/>
      </c>
      <c r="D94" s="72" t="str">
        <f ca="1">TEXT(Calcu!F183,Calcu!$C$167)</f>
        <v/>
      </c>
      <c r="E94" s="72" t="str">
        <f ca="1">TEXT(Calcu!G183,Calcu!$C$167)</f>
        <v/>
      </c>
      <c r="F94" s="72" t="str">
        <f ca="1">TEXT(Calcu!H183,Calcu!$C$167)</f>
        <v/>
      </c>
      <c r="I94" s="42"/>
      <c r="J94" s="73">
        <f>Calcu_ADJ!C183</f>
        <v>11</v>
      </c>
      <c r="K94" s="72" t="str">
        <f>Calcu_ADJ!E183</f>
        <v/>
      </c>
      <c r="L94" s="72" t="str">
        <f ca="1">TEXT(Calcu_ADJ!F183,Calcu_ADJ!$C$167)</f>
        <v/>
      </c>
      <c r="M94" s="72" t="str">
        <f ca="1">TEXT(Calcu_ADJ!G183,Calcu_ADJ!$C$167)</f>
        <v/>
      </c>
      <c r="N94" s="72" t="str">
        <f ca="1">TEXT(Calcu_ADJ!H183,Calcu_ADJ!$C$167)</f>
        <v/>
      </c>
    </row>
    <row r="95" spans="1:14" ht="13.5" customHeight="1">
      <c r="A95" s="42"/>
      <c r="B95" s="73">
        <f>Calcu!C184</f>
        <v>12</v>
      </c>
      <c r="C95" s="72" t="str">
        <f>Calcu!E184</f>
        <v/>
      </c>
      <c r="D95" s="72" t="str">
        <f ca="1">TEXT(Calcu!F184,Calcu!$C$167)</f>
        <v/>
      </c>
      <c r="E95" s="72" t="str">
        <f ca="1">TEXT(Calcu!G184,Calcu!$C$167)</f>
        <v/>
      </c>
      <c r="F95" s="72" t="str">
        <f ca="1">TEXT(Calcu!H184,Calcu!$C$167)</f>
        <v/>
      </c>
      <c r="I95" s="42"/>
      <c r="J95" s="73">
        <f>Calcu_ADJ!C184</f>
        <v>12</v>
      </c>
      <c r="K95" s="72" t="str">
        <f>Calcu_ADJ!E184</f>
        <v/>
      </c>
      <c r="L95" s="72" t="str">
        <f ca="1">TEXT(Calcu_ADJ!F184,Calcu_ADJ!$C$167)</f>
        <v/>
      </c>
      <c r="M95" s="72" t="str">
        <f ca="1">TEXT(Calcu_ADJ!G184,Calcu_ADJ!$C$167)</f>
        <v/>
      </c>
      <c r="N95" s="72" t="str">
        <f ca="1">TEXT(Calcu_ADJ!H184,Calcu_ADJ!$C$167)</f>
        <v/>
      </c>
    </row>
    <row r="96" spans="1:14" ht="13.5" customHeight="1">
      <c r="A96" s="42"/>
      <c r="B96" s="73">
        <f>Calcu!C185</f>
        <v>13</v>
      </c>
      <c r="C96" s="72" t="str">
        <f>Calcu!E185</f>
        <v/>
      </c>
      <c r="D96" s="72" t="str">
        <f ca="1">TEXT(Calcu!F185,Calcu!$C$167)</f>
        <v/>
      </c>
      <c r="E96" s="72" t="str">
        <f ca="1">TEXT(Calcu!G185,Calcu!$C$167)</f>
        <v/>
      </c>
      <c r="F96" s="72" t="str">
        <f ca="1">TEXT(Calcu!H185,Calcu!$C$167)</f>
        <v/>
      </c>
      <c r="I96" s="42"/>
      <c r="J96" s="73">
        <f>Calcu_ADJ!C185</f>
        <v>13</v>
      </c>
      <c r="K96" s="72" t="str">
        <f>Calcu_ADJ!E185</f>
        <v/>
      </c>
      <c r="L96" s="72" t="str">
        <f ca="1">TEXT(Calcu_ADJ!F185,Calcu_ADJ!$C$167)</f>
        <v/>
      </c>
      <c r="M96" s="72" t="str">
        <f ca="1">TEXT(Calcu_ADJ!G185,Calcu_ADJ!$C$167)</f>
        <v/>
      </c>
      <c r="N96" s="72" t="str">
        <f ca="1">TEXT(Calcu_ADJ!H185,Calcu_ADJ!$C$167)</f>
        <v/>
      </c>
    </row>
    <row r="97" spans="1:14" ht="13.5" customHeight="1">
      <c r="A97" s="42"/>
      <c r="B97" s="73">
        <f>Calcu!C186</f>
        <v>14</v>
      </c>
      <c r="C97" s="72" t="str">
        <f>Calcu!E186</f>
        <v/>
      </c>
      <c r="D97" s="72" t="str">
        <f ca="1">TEXT(Calcu!F186,Calcu!$C$167)</f>
        <v/>
      </c>
      <c r="E97" s="72" t="str">
        <f ca="1">TEXT(Calcu!G186,Calcu!$C$167)</f>
        <v/>
      </c>
      <c r="F97" s="72" t="str">
        <f ca="1">TEXT(Calcu!H186,Calcu!$C$167)</f>
        <v/>
      </c>
      <c r="I97" s="42"/>
      <c r="J97" s="73">
        <f>Calcu_ADJ!C186</f>
        <v>14</v>
      </c>
      <c r="K97" s="72" t="str">
        <f>Calcu_ADJ!E186</f>
        <v/>
      </c>
      <c r="L97" s="72" t="str">
        <f ca="1">TEXT(Calcu_ADJ!F186,Calcu_ADJ!$C$167)</f>
        <v/>
      </c>
      <c r="M97" s="72" t="str">
        <f ca="1">TEXT(Calcu_ADJ!G186,Calcu_ADJ!$C$167)</f>
        <v/>
      </c>
      <c r="N97" s="72" t="str">
        <f ca="1">TEXT(Calcu_ADJ!H186,Calcu_ADJ!$C$167)</f>
        <v/>
      </c>
    </row>
    <row r="98" spans="1:14" ht="13.5" customHeight="1">
      <c r="A98" s="42"/>
      <c r="B98" s="73">
        <f>Calcu!C187</f>
        <v>15</v>
      </c>
      <c r="C98" s="72" t="str">
        <f>Calcu!E187</f>
        <v/>
      </c>
      <c r="D98" s="72" t="str">
        <f ca="1">TEXT(Calcu!F187,Calcu!$C$167)</f>
        <v/>
      </c>
      <c r="E98" s="72" t="str">
        <f ca="1">TEXT(Calcu!G187,Calcu!$C$167)</f>
        <v/>
      </c>
      <c r="F98" s="72" t="str">
        <f ca="1">TEXT(Calcu!H187,Calcu!$C$167)</f>
        <v/>
      </c>
      <c r="I98" s="42"/>
      <c r="J98" s="73">
        <f>Calcu_ADJ!C187</f>
        <v>15</v>
      </c>
      <c r="K98" s="72" t="str">
        <f>Calcu_ADJ!E187</f>
        <v/>
      </c>
      <c r="L98" s="72" t="str">
        <f ca="1">TEXT(Calcu_ADJ!F187,Calcu_ADJ!$C$167)</f>
        <v/>
      </c>
      <c r="M98" s="72" t="str">
        <f ca="1">TEXT(Calcu_ADJ!G187,Calcu_ADJ!$C$167)</f>
        <v/>
      </c>
      <c r="N98" s="72" t="str">
        <f ca="1">TEXT(Calcu_ADJ!H187,Calcu_ADJ!$C$167)</f>
        <v/>
      </c>
    </row>
    <row r="99" spans="1:14" ht="13.5" customHeight="1">
      <c r="A99" s="42"/>
      <c r="B99" s="73">
        <f>Calcu!C188</f>
        <v>16</v>
      </c>
      <c r="C99" s="72" t="str">
        <f>Calcu!E188</f>
        <v/>
      </c>
      <c r="D99" s="72" t="str">
        <f ca="1">TEXT(Calcu!F188,Calcu!$C$167)</f>
        <v/>
      </c>
      <c r="E99" s="72" t="str">
        <f ca="1">TEXT(Calcu!G188,Calcu!$C$167)</f>
        <v/>
      </c>
      <c r="F99" s="72" t="str">
        <f ca="1">TEXT(Calcu!H188,Calcu!$C$167)</f>
        <v/>
      </c>
      <c r="I99" s="42"/>
      <c r="J99" s="73">
        <f>Calcu_ADJ!C188</f>
        <v>16</v>
      </c>
      <c r="K99" s="72" t="str">
        <f>Calcu_ADJ!E188</f>
        <v/>
      </c>
      <c r="L99" s="72" t="str">
        <f ca="1">TEXT(Calcu_ADJ!F188,Calcu_ADJ!$C$167)</f>
        <v/>
      </c>
      <c r="M99" s="72" t="str">
        <f ca="1">TEXT(Calcu_ADJ!G188,Calcu_ADJ!$C$167)</f>
        <v/>
      </c>
      <c r="N99" s="72" t="str">
        <f ca="1">TEXT(Calcu_ADJ!H188,Calcu_ADJ!$C$167)</f>
        <v/>
      </c>
    </row>
    <row r="100" spans="1:14" ht="13.5" customHeight="1">
      <c r="A100" s="42"/>
      <c r="B100" s="73">
        <f>Calcu!C189</f>
        <v>17</v>
      </c>
      <c r="C100" s="72" t="str">
        <f>Calcu!E189</f>
        <v/>
      </c>
      <c r="D100" s="72" t="str">
        <f ca="1">TEXT(Calcu!F189,Calcu!$C$167)</f>
        <v/>
      </c>
      <c r="E100" s="72" t="str">
        <f ca="1">TEXT(Calcu!G189,Calcu!$C$167)</f>
        <v/>
      </c>
      <c r="F100" s="72" t="str">
        <f ca="1">TEXT(Calcu!H189,Calcu!$C$167)</f>
        <v/>
      </c>
      <c r="I100" s="42"/>
      <c r="J100" s="73">
        <f>Calcu_ADJ!C189</f>
        <v>17</v>
      </c>
      <c r="K100" s="72" t="str">
        <f>Calcu_ADJ!E189</f>
        <v/>
      </c>
      <c r="L100" s="72" t="str">
        <f ca="1">TEXT(Calcu_ADJ!F189,Calcu_ADJ!$C$167)</f>
        <v/>
      </c>
      <c r="M100" s="72" t="str">
        <f ca="1">TEXT(Calcu_ADJ!G189,Calcu_ADJ!$C$167)</f>
        <v/>
      </c>
      <c r="N100" s="72" t="str">
        <f ca="1">TEXT(Calcu_ADJ!H189,Calcu_ADJ!$C$167)</f>
        <v/>
      </c>
    </row>
    <row r="101" spans="1:14" ht="13.5" customHeight="1">
      <c r="A101" s="42"/>
      <c r="B101" s="73">
        <f>Calcu!C190</f>
        <v>18</v>
      </c>
      <c r="C101" s="72" t="str">
        <f>Calcu!E190</f>
        <v/>
      </c>
      <c r="D101" s="72" t="str">
        <f ca="1">TEXT(Calcu!F190,Calcu!$C$167)</f>
        <v/>
      </c>
      <c r="E101" s="72" t="str">
        <f ca="1">TEXT(Calcu!G190,Calcu!$C$167)</f>
        <v/>
      </c>
      <c r="F101" s="72" t="str">
        <f ca="1">TEXT(Calcu!H190,Calcu!$C$167)</f>
        <v/>
      </c>
      <c r="I101" s="42"/>
      <c r="J101" s="73">
        <f>Calcu_ADJ!C190</f>
        <v>18</v>
      </c>
      <c r="K101" s="72" t="str">
        <f>Calcu_ADJ!E190</f>
        <v/>
      </c>
      <c r="L101" s="72" t="str">
        <f ca="1">TEXT(Calcu_ADJ!F190,Calcu_ADJ!$C$167)</f>
        <v/>
      </c>
      <c r="M101" s="72" t="str">
        <f ca="1">TEXT(Calcu_ADJ!G190,Calcu_ADJ!$C$167)</f>
        <v/>
      </c>
      <c r="N101" s="72" t="str">
        <f ca="1">TEXT(Calcu_ADJ!H190,Calcu_ADJ!$C$167)</f>
        <v/>
      </c>
    </row>
    <row r="102" spans="1:14" ht="13.5" customHeight="1">
      <c r="A102" s="42"/>
      <c r="B102" s="73">
        <f>Calcu!C191</f>
        <v>19</v>
      </c>
      <c r="C102" s="72" t="str">
        <f>Calcu!E191</f>
        <v/>
      </c>
      <c r="D102" s="72" t="str">
        <f ca="1">TEXT(Calcu!F191,Calcu!$C$167)</f>
        <v/>
      </c>
      <c r="E102" s="72" t="str">
        <f ca="1">TEXT(Calcu!G191,Calcu!$C$167)</f>
        <v/>
      </c>
      <c r="F102" s="72" t="str">
        <f ca="1">TEXT(Calcu!H191,Calcu!$C$167)</f>
        <v/>
      </c>
      <c r="I102" s="42"/>
      <c r="J102" s="73">
        <f>Calcu_ADJ!C191</f>
        <v>19</v>
      </c>
      <c r="K102" s="72" t="str">
        <f>Calcu_ADJ!E191</f>
        <v/>
      </c>
      <c r="L102" s="72" t="str">
        <f ca="1">TEXT(Calcu_ADJ!F191,Calcu_ADJ!$C$167)</f>
        <v/>
      </c>
      <c r="M102" s="72" t="str">
        <f ca="1">TEXT(Calcu_ADJ!G191,Calcu_ADJ!$C$167)</f>
        <v/>
      </c>
      <c r="N102" s="72" t="str">
        <f ca="1">TEXT(Calcu_ADJ!H191,Calcu_ADJ!$C$167)</f>
        <v/>
      </c>
    </row>
    <row r="103" spans="1:14" ht="13.5" customHeight="1">
      <c r="A103" s="42"/>
      <c r="B103" s="73">
        <f>Calcu!C192</f>
        <v>20</v>
      </c>
      <c r="C103" s="72" t="str">
        <f>Calcu!E192</f>
        <v/>
      </c>
      <c r="D103" s="72" t="str">
        <f ca="1">TEXT(Calcu!F192,Calcu!$C$167)</f>
        <v/>
      </c>
      <c r="E103" s="72" t="str">
        <f ca="1">TEXT(Calcu!G192,Calcu!$C$167)</f>
        <v/>
      </c>
      <c r="F103" s="72" t="str">
        <f ca="1">TEXT(Calcu!H192,Calcu!$C$167)</f>
        <v/>
      </c>
      <c r="I103" s="42"/>
      <c r="J103" s="73">
        <f>Calcu_ADJ!C192</f>
        <v>20</v>
      </c>
      <c r="K103" s="72" t="str">
        <f>Calcu_ADJ!E192</f>
        <v/>
      </c>
      <c r="L103" s="72" t="str">
        <f ca="1">TEXT(Calcu_ADJ!F192,Calcu_ADJ!$C$167)</f>
        <v/>
      </c>
      <c r="M103" s="72" t="str">
        <f ca="1">TEXT(Calcu_ADJ!G192,Calcu_ADJ!$C$167)</f>
        <v/>
      </c>
      <c r="N103" s="72" t="str">
        <f ca="1">TEXT(Calcu_ADJ!H192,Calcu_ADJ!$C$167)</f>
        <v/>
      </c>
    </row>
    <row r="104" spans="1:14" ht="13.5" customHeight="1">
      <c r="A104" s="42"/>
      <c r="B104" s="73">
        <f>Calcu!C193</f>
        <v>21</v>
      </c>
      <c r="C104" s="72" t="str">
        <f>Calcu!E193</f>
        <v/>
      </c>
      <c r="D104" s="72" t="str">
        <f ca="1">TEXT(Calcu!F193,Calcu!$C$167)</f>
        <v/>
      </c>
      <c r="E104" s="72" t="str">
        <f ca="1">TEXT(Calcu!G193,Calcu!$C$167)</f>
        <v/>
      </c>
      <c r="F104" s="72" t="str">
        <f ca="1">TEXT(Calcu!H193,Calcu!$C$167)</f>
        <v/>
      </c>
      <c r="I104" s="42"/>
      <c r="J104" s="73">
        <f>Calcu_ADJ!C193</f>
        <v>21</v>
      </c>
      <c r="K104" s="72" t="str">
        <f>Calcu_ADJ!E193</f>
        <v/>
      </c>
      <c r="L104" s="72" t="str">
        <f ca="1">TEXT(Calcu_ADJ!F193,Calcu_ADJ!$C$167)</f>
        <v/>
      </c>
      <c r="M104" s="72" t="str">
        <f ca="1">TEXT(Calcu_ADJ!G193,Calcu_ADJ!$C$167)</f>
        <v/>
      </c>
      <c r="N104" s="72" t="str">
        <f ca="1">TEXT(Calcu_ADJ!H193,Calcu_ADJ!$C$167)</f>
        <v/>
      </c>
    </row>
    <row r="105" spans="1:14" ht="13.5" customHeight="1">
      <c r="A105" s="42"/>
      <c r="B105" s="73">
        <f>Calcu!C194</f>
        <v>22</v>
      </c>
      <c r="C105" s="72" t="str">
        <f>Calcu!E194</f>
        <v/>
      </c>
      <c r="D105" s="72" t="str">
        <f ca="1">TEXT(Calcu!F194,Calcu!$C$167)</f>
        <v/>
      </c>
      <c r="E105" s="72" t="str">
        <f ca="1">TEXT(Calcu!G194,Calcu!$C$167)</f>
        <v/>
      </c>
      <c r="F105" s="72" t="str">
        <f ca="1">TEXT(Calcu!H194,Calcu!$C$167)</f>
        <v/>
      </c>
      <c r="I105" s="42"/>
      <c r="J105" s="73">
        <f>Calcu_ADJ!C194</f>
        <v>22</v>
      </c>
      <c r="K105" s="72" t="str">
        <f>Calcu_ADJ!E194</f>
        <v/>
      </c>
      <c r="L105" s="72" t="str">
        <f ca="1">TEXT(Calcu_ADJ!F194,Calcu_ADJ!$C$167)</f>
        <v/>
      </c>
      <c r="M105" s="72" t="str">
        <f ca="1">TEXT(Calcu_ADJ!G194,Calcu_ADJ!$C$167)</f>
        <v/>
      </c>
      <c r="N105" s="72" t="str">
        <f ca="1">TEXT(Calcu_ADJ!H194,Calcu_ADJ!$C$167)</f>
        <v/>
      </c>
    </row>
    <row r="106" spans="1:14" ht="13.5" customHeight="1">
      <c r="A106" s="42"/>
      <c r="B106" s="73">
        <f>Calcu!C195</f>
        <v>23</v>
      </c>
      <c r="C106" s="72" t="str">
        <f>Calcu!E195</f>
        <v/>
      </c>
      <c r="D106" s="72" t="str">
        <f ca="1">TEXT(Calcu!F195,Calcu!$C$167)</f>
        <v/>
      </c>
      <c r="E106" s="72" t="str">
        <f ca="1">TEXT(Calcu!G195,Calcu!$C$167)</f>
        <v/>
      </c>
      <c r="F106" s="72" t="str">
        <f ca="1">TEXT(Calcu!H195,Calcu!$C$167)</f>
        <v/>
      </c>
      <c r="I106" s="42"/>
      <c r="J106" s="73">
        <f>Calcu_ADJ!C195</f>
        <v>23</v>
      </c>
      <c r="K106" s="72" t="str">
        <f>Calcu_ADJ!E195</f>
        <v/>
      </c>
      <c r="L106" s="72" t="str">
        <f ca="1">TEXT(Calcu_ADJ!F195,Calcu_ADJ!$C$167)</f>
        <v/>
      </c>
      <c r="M106" s="72" t="str">
        <f ca="1">TEXT(Calcu_ADJ!G195,Calcu_ADJ!$C$167)</f>
        <v/>
      </c>
      <c r="N106" s="72" t="str">
        <f ca="1">TEXT(Calcu_ADJ!H195,Calcu_ADJ!$C$167)</f>
        <v/>
      </c>
    </row>
    <row r="107" spans="1:14" ht="13.5" customHeight="1">
      <c r="A107" s="42"/>
      <c r="B107" s="73">
        <f>Calcu!C196</f>
        <v>24</v>
      </c>
      <c r="C107" s="72" t="str">
        <f>Calcu!E196</f>
        <v/>
      </c>
      <c r="D107" s="72" t="str">
        <f ca="1">TEXT(Calcu!F196,Calcu!$C$167)</f>
        <v/>
      </c>
      <c r="E107" s="72" t="str">
        <f ca="1">TEXT(Calcu!G196,Calcu!$C$167)</f>
        <v/>
      </c>
      <c r="F107" s="72" t="str">
        <f ca="1">TEXT(Calcu!H196,Calcu!$C$167)</f>
        <v/>
      </c>
      <c r="I107" s="42"/>
      <c r="J107" s="73">
        <f>Calcu_ADJ!C196</f>
        <v>24</v>
      </c>
      <c r="K107" s="72" t="str">
        <f>Calcu_ADJ!E196</f>
        <v/>
      </c>
      <c r="L107" s="72" t="str">
        <f ca="1">TEXT(Calcu_ADJ!F196,Calcu_ADJ!$C$167)</f>
        <v/>
      </c>
      <c r="M107" s="72" t="str">
        <f ca="1">TEXT(Calcu_ADJ!G196,Calcu_ADJ!$C$167)</f>
        <v/>
      </c>
      <c r="N107" s="72" t="str">
        <f ca="1">TEXT(Calcu_ADJ!H196,Calcu_ADJ!$C$167)</f>
        <v/>
      </c>
    </row>
    <row r="108" spans="1:14" ht="13.5" customHeight="1">
      <c r="A108" s="42"/>
      <c r="B108" s="73">
        <f>Calcu!C197</f>
        <v>25</v>
      </c>
      <c r="C108" s="72" t="str">
        <f>Calcu!E197</f>
        <v/>
      </c>
      <c r="D108" s="72" t="str">
        <f ca="1">TEXT(Calcu!F197,Calcu!$C$167)</f>
        <v/>
      </c>
      <c r="E108" s="72" t="str">
        <f ca="1">TEXT(Calcu!G197,Calcu!$C$167)</f>
        <v/>
      </c>
      <c r="F108" s="72" t="str">
        <f ca="1">TEXT(Calcu!H197,Calcu!$C$167)</f>
        <v/>
      </c>
      <c r="I108" s="42"/>
      <c r="J108" s="73">
        <f>Calcu_ADJ!C197</f>
        <v>25</v>
      </c>
      <c r="K108" s="72" t="str">
        <f>Calcu_ADJ!E197</f>
        <v/>
      </c>
      <c r="L108" s="72" t="str">
        <f ca="1">TEXT(Calcu_ADJ!F197,Calcu_ADJ!$C$167)</f>
        <v/>
      </c>
      <c r="M108" s="72" t="str">
        <f ca="1">TEXT(Calcu_ADJ!G197,Calcu_ADJ!$C$167)</f>
        <v/>
      </c>
      <c r="N108" s="72" t="str">
        <f ca="1">TEXT(Calcu_ADJ!H197,Calcu_ADJ!$C$167)</f>
        <v/>
      </c>
    </row>
    <row r="109" spans="1:14" ht="13.5" customHeight="1">
      <c r="A109" s="42"/>
      <c r="B109" s="73">
        <f>Calcu!C198</f>
        <v>26</v>
      </c>
      <c r="C109" s="72" t="str">
        <f>Calcu!E198</f>
        <v/>
      </c>
      <c r="D109" s="72" t="str">
        <f ca="1">TEXT(Calcu!F198,Calcu!$C$167)</f>
        <v/>
      </c>
      <c r="E109" s="72" t="str">
        <f ca="1">TEXT(Calcu!G198,Calcu!$C$167)</f>
        <v/>
      </c>
      <c r="F109" s="72" t="str">
        <f ca="1">TEXT(Calcu!H198,Calcu!$C$167)</f>
        <v/>
      </c>
      <c r="I109" s="42"/>
      <c r="J109" s="73">
        <f>Calcu_ADJ!C198</f>
        <v>26</v>
      </c>
      <c r="K109" s="72" t="str">
        <f>Calcu_ADJ!E198</f>
        <v/>
      </c>
      <c r="L109" s="72" t="str">
        <f ca="1">TEXT(Calcu_ADJ!F198,Calcu_ADJ!$C$167)</f>
        <v/>
      </c>
      <c r="M109" s="72" t="str">
        <f ca="1">TEXT(Calcu_ADJ!G198,Calcu_ADJ!$C$167)</f>
        <v/>
      </c>
      <c r="N109" s="72" t="str">
        <f ca="1">TEXT(Calcu_ADJ!H198,Calcu_ADJ!$C$167)</f>
        <v/>
      </c>
    </row>
    <row r="110" spans="1:14" ht="13.5" customHeight="1">
      <c r="A110" s="42"/>
      <c r="B110" s="73">
        <f>Calcu!C199</f>
        <v>27</v>
      </c>
      <c r="C110" s="72" t="str">
        <f>Calcu!E199</f>
        <v/>
      </c>
      <c r="D110" s="72" t="str">
        <f ca="1">TEXT(Calcu!F199,Calcu!$C$167)</f>
        <v/>
      </c>
      <c r="E110" s="72" t="str">
        <f ca="1">TEXT(Calcu!G199,Calcu!$C$167)</f>
        <v/>
      </c>
      <c r="F110" s="72" t="str">
        <f ca="1">TEXT(Calcu!H199,Calcu!$C$167)</f>
        <v/>
      </c>
      <c r="I110" s="42"/>
      <c r="J110" s="73">
        <f>Calcu_ADJ!C199</f>
        <v>27</v>
      </c>
      <c r="K110" s="72" t="str">
        <f>Calcu_ADJ!E199</f>
        <v/>
      </c>
      <c r="L110" s="72" t="str">
        <f ca="1">TEXT(Calcu_ADJ!F199,Calcu_ADJ!$C$167)</f>
        <v/>
      </c>
      <c r="M110" s="72" t="str">
        <f ca="1">TEXT(Calcu_ADJ!G199,Calcu_ADJ!$C$167)</f>
        <v/>
      </c>
      <c r="N110" s="72" t="str">
        <f ca="1">TEXT(Calcu_ADJ!H199,Calcu_ADJ!$C$167)</f>
        <v/>
      </c>
    </row>
    <row r="111" spans="1:14" ht="13.5" customHeight="1">
      <c r="A111" s="42"/>
      <c r="B111" s="73">
        <f>Calcu!C200</f>
        <v>28</v>
      </c>
      <c r="C111" s="72" t="str">
        <f>Calcu!E200</f>
        <v/>
      </c>
      <c r="D111" s="72" t="str">
        <f ca="1">TEXT(Calcu!F200,Calcu!$C$167)</f>
        <v/>
      </c>
      <c r="E111" s="72" t="str">
        <f ca="1">TEXT(Calcu!G200,Calcu!$C$167)</f>
        <v/>
      </c>
      <c r="F111" s="72" t="str">
        <f ca="1">TEXT(Calcu!H200,Calcu!$C$167)</f>
        <v/>
      </c>
      <c r="I111" s="42"/>
      <c r="J111" s="73">
        <f>Calcu_ADJ!C200</f>
        <v>28</v>
      </c>
      <c r="K111" s="72" t="str">
        <f>Calcu_ADJ!E200</f>
        <v/>
      </c>
      <c r="L111" s="72" t="str">
        <f ca="1">TEXT(Calcu_ADJ!F200,Calcu_ADJ!$C$167)</f>
        <v/>
      </c>
      <c r="M111" s="72" t="str">
        <f ca="1">TEXT(Calcu_ADJ!G200,Calcu_ADJ!$C$167)</f>
        <v/>
      </c>
      <c r="N111" s="72" t="str">
        <f ca="1">TEXT(Calcu_ADJ!H200,Calcu_ADJ!$C$167)</f>
        <v/>
      </c>
    </row>
    <row r="112" spans="1:14" ht="13.5" customHeight="1">
      <c r="A112" s="42"/>
      <c r="B112" s="73">
        <f>Calcu!C201</f>
        <v>29</v>
      </c>
      <c r="C112" s="72" t="str">
        <f>Calcu!E201</f>
        <v/>
      </c>
      <c r="D112" s="72" t="str">
        <f ca="1">TEXT(Calcu!F201,Calcu!$C$167)</f>
        <v/>
      </c>
      <c r="E112" s="72" t="str">
        <f ca="1">TEXT(Calcu!G201,Calcu!$C$167)</f>
        <v/>
      </c>
      <c r="F112" s="72" t="str">
        <f ca="1">TEXT(Calcu!H201,Calcu!$C$167)</f>
        <v/>
      </c>
      <c r="I112" s="42"/>
      <c r="J112" s="73">
        <f>Calcu_ADJ!C201</f>
        <v>29</v>
      </c>
      <c r="K112" s="72" t="str">
        <f>Calcu_ADJ!E201</f>
        <v/>
      </c>
      <c r="L112" s="72" t="str">
        <f ca="1">TEXT(Calcu_ADJ!F201,Calcu_ADJ!$C$167)</f>
        <v/>
      </c>
      <c r="M112" s="72" t="str">
        <f ca="1">TEXT(Calcu_ADJ!G201,Calcu_ADJ!$C$167)</f>
        <v/>
      </c>
      <c r="N112" s="72" t="str">
        <f ca="1">TEXT(Calcu_ADJ!H201,Calcu_ADJ!$C$167)</f>
        <v/>
      </c>
    </row>
    <row r="113" spans="1:14" ht="13.5" customHeight="1">
      <c r="A113" s="42"/>
      <c r="B113" s="73">
        <f>Calcu!C202</f>
        <v>30</v>
      </c>
      <c r="C113" s="72" t="str">
        <f>Calcu!E202</f>
        <v/>
      </c>
      <c r="D113" s="72" t="str">
        <f ca="1">TEXT(Calcu!F202,Calcu!$C$167)</f>
        <v/>
      </c>
      <c r="E113" s="72" t="str">
        <f ca="1">TEXT(Calcu!G202,Calcu!$C$167)</f>
        <v/>
      </c>
      <c r="F113" s="72" t="str">
        <f ca="1">TEXT(Calcu!H202,Calcu!$C$167)</f>
        <v/>
      </c>
      <c r="I113" s="42"/>
      <c r="J113" s="73">
        <f>Calcu_ADJ!C202</f>
        <v>30</v>
      </c>
      <c r="K113" s="72" t="str">
        <f>Calcu_ADJ!E202</f>
        <v/>
      </c>
      <c r="L113" s="72" t="str">
        <f ca="1">TEXT(Calcu_ADJ!F202,Calcu_ADJ!$C$167)</f>
        <v/>
      </c>
      <c r="M113" s="72" t="str">
        <f ca="1">TEXT(Calcu_ADJ!G202,Calcu_ADJ!$C$167)</f>
        <v/>
      </c>
      <c r="N113" s="72" t="str">
        <f ca="1">TEXT(Calcu_ADJ!H202,Calcu_ADJ!$C$167)</f>
        <v/>
      </c>
    </row>
    <row r="114" spans="1:14" ht="13.5" customHeight="1">
      <c r="I114" s="44"/>
      <c r="J114" s="45"/>
      <c r="K114" s="45"/>
      <c r="L114" s="40"/>
      <c r="M114" s="41"/>
      <c r="N114" s="41"/>
    </row>
    <row r="115" spans="1:14" ht="13.5" customHeight="1">
      <c r="A115" s="39" t="s">
        <v>189</v>
      </c>
      <c r="B115" s="40"/>
      <c r="C115" s="40"/>
      <c r="D115" s="70"/>
      <c r="E115" s="40"/>
      <c r="I115" s="39" t="s">
        <v>668</v>
      </c>
      <c r="J115" s="40"/>
      <c r="K115" s="40"/>
      <c r="L115" s="70"/>
      <c r="M115" s="40"/>
      <c r="N115" s="41"/>
    </row>
    <row r="116" spans="1:14" ht="13.5" customHeight="1">
      <c r="A116" s="39" t="s">
        <v>190</v>
      </c>
      <c r="B116" s="40"/>
      <c r="C116" s="40"/>
      <c r="D116" s="70"/>
      <c r="E116" s="40"/>
      <c r="I116" s="39" t="s">
        <v>190</v>
      </c>
      <c r="J116" s="40"/>
      <c r="K116" s="40"/>
      <c r="L116" s="70"/>
      <c r="M116" s="40"/>
      <c r="N116" s="41"/>
    </row>
    <row r="117" spans="1:14" ht="13.5" customHeight="1">
      <c r="A117" s="42"/>
      <c r="B117" s="489" t="s">
        <v>191</v>
      </c>
      <c r="C117" s="490" t="s">
        <v>174</v>
      </c>
      <c r="D117" s="489" t="e">
        <f>Calcu!$J$328&amp;" 지시값"</f>
        <v>#N/A</v>
      </c>
      <c r="E117" s="489"/>
      <c r="F117" s="489"/>
      <c r="I117" s="42"/>
      <c r="J117" s="489" t="s">
        <v>191</v>
      </c>
      <c r="K117" s="490" t="s">
        <v>174</v>
      </c>
      <c r="L117" s="489" t="e">
        <f>Calcu!$J$328&amp;" 지시값"</f>
        <v>#N/A</v>
      </c>
      <c r="M117" s="489"/>
      <c r="N117" s="489"/>
    </row>
    <row r="118" spans="1:14" ht="13.5" customHeight="1">
      <c r="A118" s="42"/>
      <c r="B118" s="489"/>
      <c r="C118" s="491"/>
      <c r="D118" s="229" t="s">
        <v>194</v>
      </c>
      <c r="E118" s="229" t="s">
        <v>195</v>
      </c>
      <c r="F118" s="229" t="s">
        <v>0</v>
      </c>
      <c r="I118" s="42"/>
      <c r="J118" s="489"/>
      <c r="K118" s="491"/>
      <c r="L118" s="304" t="s">
        <v>194</v>
      </c>
      <c r="M118" s="304" t="s">
        <v>195</v>
      </c>
      <c r="N118" s="304" t="s">
        <v>0</v>
      </c>
    </row>
    <row r="119" spans="1:14" ht="13.5" customHeight="1">
      <c r="A119" s="42"/>
      <c r="B119" s="489"/>
      <c r="C119" s="230">
        <f ca="1">Calcu!E254</f>
        <v>0</v>
      </c>
      <c r="D119" s="230">
        <f>Calcu!F254</f>
        <v>0</v>
      </c>
      <c r="E119" s="230">
        <f>Calcu!G254</f>
        <v>0</v>
      </c>
      <c r="F119" s="230">
        <f>Calcu!H254</f>
        <v>0</v>
      </c>
      <c r="I119" s="42"/>
      <c r="J119" s="489"/>
      <c r="K119" s="305">
        <f ca="1">Calcu_ADJ!E254</f>
        <v>0</v>
      </c>
      <c r="L119" s="305">
        <f>Calcu_ADJ!F254</f>
        <v>0</v>
      </c>
      <c r="M119" s="305">
        <f>Calcu_ADJ!G254</f>
        <v>0</v>
      </c>
      <c r="N119" s="305">
        <f>Calcu_ADJ!H254</f>
        <v>0</v>
      </c>
    </row>
    <row r="120" spans="1:14" ht="13.5" customHeight="1">
      <c r="A120" s="42"/>
      <c r="B120" s="73">
        <f>Calcu!C255</f>
        <v>1</v>
      </c>
      <c r="C120" s="72" t="str">
        <f>Calcu!E255</f>
        <v/>
      </c>
      <c r="D120" s="72" t="str">
        <f ca="1">TEXT(Calcu!F255,Calcu!$N$249)</f>
        <v/>
      </c>
      <c r="E120" s="72" t="str">
        <f ca="1">TEXT(Calcu!G255,Calcu!$N$249)</f>
        <v/>
      </c>
      <c r="F120" s="72" t="str">
        <f ca="1">TEXT(Calcu!H255,Calcu!$N$249)</f>
        <v/>
      </c>
      <c r="I120" s="42"/>
      <c r="J120" s="73">
        <f>Calcu_ADJ!C255</f>
        <v>1</v>
      </c>
      <c r="K120" s="72" t="str">
        <f>Calcu_ADJ!E255</f>
        <v/>
      </c>
      <c r="L120" s="72" t="str">
        <f ca="1">TEXT(Calcu_ADJ!F255,Calcu_ADJ!$N$249)</f>
        <v/>
      </c>
      <c r="M120" s="72" t="str">
        <f ca="1">TEXT(Calcu_ADJ!G255,Calcu_ADJ!$N$249)</f>
        <v/>
      </c>
      <c r="N120" s="72" t="str">
        <f ca="1">TEXT(Calcu_ADJ!H255,Calcu_ADJ!$N$249)</f>
        <v/>
      </c>
    </row>
    <row r="121" spans="1:14" ht="13.5" customHeight="1">
      <c r="A121" s="42"/>
      <c r="B121" s="73">
        <f>Calcu!C256</f>
        <v>2</v>
      </c>
      <c r="C121" s="72" t="str">
        <f>Calcu!E256</f>
        <v/>
      </c>
      <c r="D121" s="72" t="str">
        <f ca="1">TEXT(Calcu!F256,Calcu!$N$249)</f>
        <v/>
      </c>
      <c r="E121" s="72" t="str">
        <f ca="1">TEXT(Calcu!G256,Calcu!$N$249)</f>
        <v/>
      </c>
      <c r="F121" s="72" t="str">
        <f ca="1">TEXT(Calcu!H256,Calcu!$N$249)</f>
        <v/>
      </c>
      <c r="I121" s="42"/>
      <c r="J121" s="73">
        <f>Calcu_ADJ!C256</f>
        <v>2</v>
      </c>
      <c r="K121" s="72" t="str">
        <f>Calcu_ADJ!E256</f>
        <v/>
      </c>
      <c r="L121" s="72" t="str">
        <f ca="1">TEXT(Calcu_ADJ!F256,Calcu_ADJ!$N$249)</f>
        <v/>
      </c>
      <c r="M121" s="72" t="str">
        <f ca="1">TEXT(Calcu_ADJ!G256,Calcu_ADJ!$N$249)</f>
        <v/>
      </c>
      <c r="N121" s="72" t="str">
        <f ca="1">TEXT(Calcu_ADJ!H256,Calcu_ADJ!$N$249)</f>
        <v/>
      </c>
    </row>
    <row r="122" spans="1:14" ht="13.5" customHeight="1">
      <c r="A122" s="42"/>
      <c r="B122" s="73">
        <f>Calcu!C257</f>
        <v>3</v>
      </c>
      <c r="C122" s="72" t="str">
        <f>Calcu!E257</f>
        <v/>
      </c>
      <c r="D122" s="72" t="str">
        <f ca="1">TEXT(Calcu!F257,Calcu!$N$249)</f>
        <v/>
      </c>
      <c r="E122" s="72" t="str">
        <f ca="1">TEXT(Calcu!G257,Calcu!$N$249)</f>
        <v/>
      </c>
      <c r="F122" s="72" t="str">
        <f ca="1">TEXT(Calcu!H257,Calcu!$N$249)</f>
        <v/>
      </c>
      <c r="I122" s="42"/>
      <c r="J122" s="73">
        <f>Calcu_ADJ!C257</f>
        <v>3</v>
      </c>
      <c r="K122" s="72" t="str">
        <f>Calcu_ADJ!E257</f>
        <v/>
      </c>
      <c r="L122" s="72" t="str">
        <f ca="1">TEXT(Calcu_ADJ!F257,Calcu_ADJ!$N$249)</f>
        <v/>
      </c>
      <c r="M122" s="72" t="str">
        <f ca="1">TEXT(Calcu_ADJ!G257,Calcu_ADJ!$N$249)</f>
        <v/>
      </c>
      <c r="N122" s="72" t="str">
        <f ca="1">TEXT(Calcu_ADJ!H257,Calcu_ADJ!$N$249)</f>
        <v/>
      </c>
    </row>
    <row r="123" spans="1:14" ht="13.5" customHeight="1">
      <c r="A123" s="42"/>
      <c r="B123" s="73">
        <f>Calcu!C258</f>
        <v>4</v>
      </c>
      <c r="C123" s="72" t="str">
        <f>Calcu!E258</f>
        <v/>
      </c>
      <c r="D123" s="72" t="str">
        <f ca="1">TEXT(Calcu!F258,Calcu!$N$249)</f>
        <v/>
      </c>
      <c r="E123" s="72" t="str">
        <f ca="1">TEXT(Calcu!G258,Calcu!$N$249)</f>
        <v/>
      </c>
      <c r="F123" s="72" t="str">
        <f ca="1">TEXT(Calcu!H258,Calcu!$N$249)</f>
        <v/>
      </c>
      <c r="I123" s="42"/>
      <c r="J123" s="73">
        <f>Calcu_ADJ!C258</f>
        <v>4</v>
      </c>
      <c r="K123" s="72" t="str">
        <f>Calcu_ADJ!E258</f>
        <v/>
      </c>
      <c r="L123" s="72" t="str">
        <f ca="1">TEXT(Calcu_ADJ!F258,Calcu_ADJ!$N$249)</f>
        <v/>
      </c>
      <c r="M123" s="72" t="str">
        <f ca="1">TEXT(Calcu_ADJ!G258,Calcu_ADJ!$N$249)</f>
        <v/>
      </c>
      <c r="N123" s="72" t="str">
        <f ca="1">TEXT(Calcu_ADJ!H258,Calcu_ADJ!$N$249)</f>
        <v/>
      </c>
    </row>
    <row r="124" spans="1:14" ht="13.5" customHeight="1">
      <c r="A124" s="42"/>
      <c r="B124" s="73">
        <f>Calcu!C259</f>
        <v>5</v>
      </c>
      <c r="C124" s="72" t="str">
        <f>Calcu!E259</f>
        <v/>
      </c>
      <c r="D124" s="72" t="str">
        <f ca="1">TEXT(Calcu!F259,Calcu!$N$249)</f>
        <v/>
      </c>
      <c r="E124" s="72" t="str">
        <f ca="1">TEXT(Calcu!G259,Calcu!$N$249)</f>
        <v/>
      </c>
      <c r="F124" s="72" t="str">
        <f ca="1">TEXT(Calcu!H259,Calcu!$N$249)</f>
        <v/>
      </c>
      <c r="I124" s="42"/>
      <c r="J124" s="73">
        <f>Calcu_ADJ!C259</f>
        <v>5</v>
      </c>
      <c r="K124" s="72" t="str">
        <f>Calcu_ADJ!E259</f>
        <v/>
      </c>
      <c r="L124" s="72" t="str">
        <f ca="1">TEXT(Calcu_ADJ!F259,Calcu_ADJ!$N$249)</f>
        <v/>
      </c>
      <c r="M124" s="72" t="str">
        <f ca="1">TEXT(Calcu_ADJ!G259,Calcu_ADJ!$N$249)</f>
        <v/>
      </c>
      <c r="N124" s="72" t="str">
        <f ca="1">TEXT(Calcu_ADJ!H259,Calcu_ADJ!$N$249)</f>
        <v/>
      </c>
    </row>
    <row r="125" spans="1:14" ht="13.5" customHeight="1">
      <c r="A125" s="42"/>
      <c r="B125" s="73">
        <f>Calcu!C260</f>
        <v>6</v>
      </c>
      <c r="C125" s="72" t="str">
        <f>Calcu!E260</f>
        <v/>
      </c>
      <c r="D125" s="72" t="str">
        <f ca="1">TEXT(Calcu!F260,Calcu!$N$249)</f>
        <v/>
      </c>
      <c r="E125" s="72" t="str">
        <f ca="1">TEXT(Calcu!G260,Calcu!$N$249)</f>
        <v/>
      </c>
      <c r="F125" s="72" t="str">
        <f ca="1">TEXT(Calcu!H260,Calcu!$N$249)</f>
        <v/>
      </c>
      <c r="I125" s="42"/>
      <c r="J125" s="73">
        <f>Calcu_ADJ!C260</f>
        <v>6</v>
      </c>
      <c r="K125" s="72" t="str">
        <f>Calcu_ADJ!E260</f>
        <v/>
      </c>
      <c r="L125" s="72" t="str">
        <f ca="1">TEXT(Calcu_ADJ!F260,Calcu_ADJ!$N$249)</f>
        <v/>
      </c>
      <c r="M125" s="72" t="str">
        <f ca="1">TEXT(Calcu_ADJ!G260,Calcu_ADJ!$N$249)</f>
        <v/>
      </c>
      <c r="N125" s="72" t="str">
        <f ca="1">TEXT(Calcu_ADJ!H260,Calcu_ADJ!$N$249)</f>
        <v/>
      </c>
    </row>
    <row r="126" spans="1:14" ht="13.5" customHeight="1">
      <c r="A126" s="42"/>
      <c r="B126" s="73">
        <f>Calcu!C261</f>
        <v>7</v>
      </c>
      <c r="C126" s="72" t="str">
        <f>Calcu!E261</f>
        <v/>
      </c>
      <c r="D126" s="72" t="str">
        <f ca="1">TEXT(Calcu!F261,Calcu!$N$249)</f>
        <v/>
      </c>
      <c r="E126" s="72" t="str">
        <f ca="1">TEXT(Calcu!G261,Calcu!$N$249)</f>
        <v/>
      </c>
      <c r="F126" s="72" t="str">
        <f ca="1">TEXT(Calcu!H261,Calcu!$N$249)</f>
        <v/>
      </c>
      <c r="I126" s="42"/>
      <c r="J126" s="73">
        <f>Calcu_ADJ!C261</f>
        <v>7</v>
      </c>
      <c r="K126" s="72" t="str">
        <f>Calcu_ADJ!E261</f>
        <v/>
      </c>
      <c r="L126" s="72" t="str">
        <f ca="1">TEXT(Calcu_ADJ!F261,Calcu_ADJ!$N$249)</f>
        <v/>
      </c>
      <c r="M126" s="72" t="str">
        <f ca="1">TEXT(Calcu_ADJ!G261,Calcu_ADJ!$N$249)</f>
        <v/>
      </c>
      <c r="N126" s="72" t="str">
        <f ca="1">TEXT(Calcu_ADJ!H261,Calcu_ADJ!$N$249)</f>
        <v/>
      </c>
    </row>
    <row r="127" spans="1:14" ht="13.5" customHeight="1">
      <c r="A127" s="42"/>
      <c r="B127" s="73">
        <f>Calcu!C262</f>
        <v>8</v>
      </c>
      <c r="C127" s="72" t="str">
        <f>Calcu!E262</f>
        <v/>
      </c>
      <c r="D127" s="72" t="str">
        <f ca="1">TEXT(Calcu!F262,Calcu!$N$249)</f>
        <v/>
      </c>
      <c r="E127" s="72" t="str">
        <f ca="1">TEXT(Calcu!G262,Calcu!$N$249)</f>
        <v/>
      </c>
      <c r="F127" s="72" t="str">
        <f ca="1">TEXT(Calcu!H262,Calcu!$N$249)</f>
        <v/>
      </c>
      <c r="I127" s="42"/>
      <c r="J127" s="73">
        <f>Calcu_ADJ!C262</f>
        <v>8</v>
      </c>
      <c r="K127" s="72" t="str">
        <f>Calcu_ADJ!E262</f>
        <v/>
      </c>
      <c r="L127" s="72" t="str">
        <f ca="1">TEXT(Calcu_ADJ!F262,Calcu_ADJ!$N$249)</f>
        <v/>
      </c>
      <c r="M127" s="72" t="str">
        <f ca="1">TEXT(Calcu_ADJ!G262,Calcu_ADJ!$N$249)</f>
        <v/>
      </c>
      <c r="N127" s="72" t="str">
        <f ca="1">TEXT(Calcu_ADJ!H262,Calcu_ADJ!$N$249)</f>
        <v/>
      </c>
    </row>
    <row r="128" spans="1:14" ht="13.5" customHeight="1">
      <c r="A128" s="42"/>
      <c r="B128" s="73">
        <f>Calcu!C263</f>
        <v>9</v>
      </c>
      <c r="C128" s="72" t="str">
        <f>Calcu!E263</f>
        <v/>
      </c>
      <c r="D128" s="72" t="str">
        <f ca="1">TEXT(Calcu!F263,Calcu!$N$249)</f>
        <v/>
      </c>
      <c r="E128" s="72" t="str">
        <f ca="1">TEXT(Calcu!G263,Calcu!$N$249)</f>
        <v/>
      </c>
      <c r="F128" s="72" t="str">
        <f ca="1">TEXT(Calcu!H263,Calcu!$N$249)</f>
        <v/>
      </c>
      <c r="I128" s="42"/>
      <c r="J128" s="73">
        <f>Calcu_ADJ!C263</f>
        <v>9</v>
      </c>
      <c r="K128" s="72" t="str">
        <f>Calcu_ADJ!E263</f>
        <v/>
      </c>
      <c r="L128" s="72" t="str">
        <f ca="1">TEXT(Calcu_ADJ!F263,Calcu_ADJ!$N$249)</f>
        <v/>
      </c>
      <c r="M128" s="72" t="str">
        <f ca="1">TEXT(Calcu_ADJ!G263,Calcu_ADJ!$N$249)</f>
        <v/>
      </c>
      <c r="N128" s="72" t="str">
        <f ca="1">TEXT(Calcu_ADJ!H263,Calcu_ADJ!$N$249)</f>
        <v/>
      </c>
    </row>
    <row r="129" spans="1:14" ht="13.5" customHeight="1">
      <c r="A129" s="42"/>
      <c r="B129" s="73">
        <f>Calcu!C264</f>
        <v>10</v>
      </c>
      <c r="C129" s="72" t="str">
        <f>Calcu!E264</f>
        <v/>
      </c>
      <c r="D129" s="72" t="str">
        <f ca="1">TEXT(Calcu!F264,Calcu!$N$249)</f>
        <v/>
      </c>
      <c r="E129" s="72" t="str">
        <f ca="1">TEXT(Calcu!G264,Calcu!$N$249)</f>
        <v/>
      </c>
      <c r="F129" s="72" t="str">
        <f ca="1">TEXT(Calcu!H264,Calcu!$N$249)</f>
        <v/>
      </c>
      <c r="I129" s="42"/>
      <c r="J129" s="73">
        <f>Calcu_ADJ!C264</f>
        <v>10</v>
      </c>
      <c r="K129" s="72" t="str">
        <f>Calcu_ADJ!E264</f>
        <v/>
      </c>
      <c r="L129" s="72" t="str">
        <f ca="1">TEXT(Calcu_ADJ!F264,Calcu_ADJ!$N$249)</f>
        <v/>
      </c>
      <c r="M129" s="72" t="str">
        <f ca="1">TEXT(Calcu_ADJ!G264,Calcu_ADJ!$N$249)</f>
        <v/>
      </c>
      <c r="N129" s="72" t="str">
        <f ca="1">TEXT(Calcu_ADJ!H264,Calcu_ADJ!$N$249)</f>
        <v/>
      </c>
    </row>
    <row r="130" spans="1:14" ht="13.5" customHeight="1">
      <c r="A130" s="42"/>
      <c r="B130" s="73">
        <f>Calcu!C265</f>
        <v>11</v>
      </c>
      <c r="C130" s="72" t="str">
        <f>Calcu!E265</f>
        <v/>
      </c>
      <c r="D130" s="72" t="str">
        <f ca="1">TEXT(Calcu!F265,Calcu!$N$249)</f>
        <v/>
      </c>
      <c r="E130" s="72" t="str">
        <f ca="1">TEXT(Calcu!G265,Calcu!$N$249)</f>
        <v/>
      </c>
      <c r="F130" s="72" t="str">
        <f ca="1">TEXT(Calcu!H265,Calcu!$N$249)</f>
        <v/>
      </c>
      <c r="I130" s="42"/>
      <c r="J130" s="73">
        <f>Calcu_ADJ!C265</f>
        <v>11</v>
      </c>
      <c r="K130" s="72" t="str">
        <f>Calcu_ADJ!E265</f>
        <v/>
      </c>
      <c r="L130" s="72" t="str">
        <f ca="1">TEXT(Calcu_ADJ!F265,Calcu_ADJ!$N$249)</f>
        <v/>
      </c>
      <c r="M130" s="72" t="str">
        <f ca="1">TEXT(Calcu_ADJ!G265,Calcu_ADJ!$N$249)</f>
        <v/>
      </c>
      <c r="N130" s="72" t="str">
        <f ca="1">TEXT(Calcu_ADJ!H265,Calcu_ADJ!$N$249)</f>
        <v/>
      </c>
    </row>
    <row r="131" spans="1:14" ht="13.5" customHeight="1">
      <c r="A131" s="42"/>
      <c r="B131" s="73">
        <f>Calcu!C266</f>
        <v>12</v>
      </c>
      <c r="C131" s="72" t="str">
        <f>Calcu!E266</f>
        <v/>
      </c>
      <c r="D131" s="72" t="str">
        <f ca="1">TEXT(Calcu!F266,Calcu!$N$249)</f>
        <v/>
      </c>
      <c r="E131" s="72" t="str">
        <f ca="1">TEXT(Calcu!G266,Calcu!$N$249)</f>
        <v/>
      </c>
      <c r="F131" s="72" t="str">
        <f ca="1">TEXT(Calcu!H266,Calcu!$N$249)</f>
        <v/>
      </c>
      <c r="I131" s="42"/>
      <c r="J131" s="73">
        <f>Calcu_ADJ!C266</f>
        <v>12</v>
      </c>
      <c r="K131" s="72" t="str">
        <f>Calcu_ADJ!E266</f>
        <v/>
      </c>
      <c r="L131" s="72" t="str">
        <f ca="1">TEXT(Calcu_ADJ!F266,Calcu_ADJ!$N$249)</f>
        <v/>
      </c>
      <c r="M131" s="72" t="str">
        <f ca="1">TEXT(Calcu_ADJ!G266,Calcu_ADJ!$N$249)</f>
        <v/>
      </c>
      <c r="N131" s="72" t="str">
        <f ca="1">TEXT(Calcu_ADJ!H266,Calcu_ADJ!$N$249)</f>
        <v/>
      </c>
    </row>
    <row r="132" spans="1:14" ht="13.5" customHeight="1">
      <c r="A132" s="42"/>
      <c r="B132" s="73">
        <f>Calcu!C267</f>
        <v>13</v>
      </c>
      <c r="C132" s="72" t="str">
        <f>Calcu!E267</f>
        <v/>
      </c>
      <c r="D132" s="72" t="str">
        <f ca="1">TEXT(Calcu!F267,Calcu!$N$249)</f>
        <v/>
      </c>
      <c r="E132" s="72" t="str">
        <f ca="1">TEXT(Calcu!G267,Calcu!$N$249)</f>
        <v/>
      </c>
      <c r="F132" s="72" t="str">
        <f ca="1">TEXT(Calcu!H267,Calcu!$N$249)</f>
        <v/>
      </c>
      <c r="I132" s="42"/>
      <c r="J132" s="73">
        <f>Calcu_ADJ!C267</f>
        <v>13</v>
      </c>
      <c r="K132" s="72" t="str">
        <f>Calcu_ADJ!E267</f>
        <v/>
      </c>
      <c r="L132" s="72" t="str">
        <f ca="1">TEXT(Calcu_ADJ!F267,Calcu_ADJ!$N$249)</f>
        <v/>
      </c>
      <c r="M132" s="72" t="str">
        <f ca="1">TEXT(Calcu_ADJ!G267,Calcu_ADJ!$N$249)</f>
        <v/>
      </c>
      <c r="N132" s="72" t="str">
        <f ca="1">TEXT(Calcu_ADJ!H267,Calcu_ADJ!$N$249)</f>
        <v/>
      </c>
    </row>
    <row r="133" spans="1:14" ht="13.5" customHeight="1">
      <c r="A133" s="42"/>
      <c r="B133" s="73">
        <f>Calcu!C268</f>
        <v>14</v>
      </c>
      <c r="C133" s="72" t="str">
        <f>Calcu!E268</f>
        <v/>
      </c>
      <c r="D133" s="72" t="str">
        <f ca="1">TEXT(Calcu!F268,Calcu!$N$249)</f>
        <v/>
      </c>
      <c r="E133" s="72" t="str">
        <f ca="1">TEXT(Calcu!G268,Calcu!$N$249)</f>
        <v/>
      </c>
      <c r="F133" s="72" t="str">
        <f ca="1">TEXT(Calcu!H268,Calcu!$N$249)</f>
        <v/>
      </c>
      <c r="I133" s="42"/>
      <c r="J133" s="73">
        <f>Calcu_ADJ!C268</f>
        <v>14</v>
      </c>
      <c r="K133" s="72" t="str">
        <f>Calcu_ADJ!E268</f>
        <v/>
      </c>
      <c r="L133" s="72" t="str">
        <f ca="1">TEXT(Calcu_ADJ!F268,Calcu_ADJ!$N$249)</f>
        <v/>
      </c>
      <c r="M133" s="72" t="str">
        <f ca="1">TEXT(Calcu_ADJ!G268,Calcu_ADJ!$N$249)</f>
        <v/>
      </c>
      <c r="N133" s="72" t="str">
        <f ca="1">TEXT(Calcu_ADJ!H268,Calcu_ADJ!$N$249)</f>
        <v/>
      </c>
    </row>
    <row r="134" spans="1:14" ht="13.5" customHeight="1">
      <c r="A134" s="42"/>
      <c r="B134" s="73">
        <f>Calcu!C269</f>
        <v>15</v>
      </c>
      <c r="C134" s="72" t="str">
        <f>Calcu!E269</f>
        <v/>
      </c>
      <c r="D134" s="72" t="str">
        <f ca="1">TEXT(Calcu!F269,Calcu!$N$249)</f>
        <v/>
      </c>
      <c r="E134" s="72" t="str">
        <f ca="1">TEXT(Calcu!G269,Calcu!$N$249)</f>
        <v/>
      </c>
      <c r="F134" s="72" t="str">
        <f ca="1">TEXT(Calcu!H269,Calcu!$N$249)</f>
        <v/>
      </c>
      <c r="I134" s="42"/>
      <c r="J134" s="73">
        <f>Calcu_ADJ!C269</f>
        <v>15</v>
      </c>
      <c r="K134" s="72" t="str">
        <f>Calcu_ADJ!E269</f>
        <v/>
      </c>
      <c r="L134" s="72" t="str">
        <f ca="1">TEXT(Calcu_ADJ!F269,Calcu_ADJ!$N$249)</f>
        <v/>
      </c>
      <c r="M134" s="72" t="str">
        <f ca="1">TEXT(Calcu_ADJ!G269,Calcu_ADJ!$N$249)</f>
        <v/>
      </c>
      <c r="N134" s="72" t="str">
        <f ca="1">TEXT(Calcu_ADJ!H269,Calcu_ADJ!$N$249)</f>
        <v/>
      </c>
    </row>
    <row r="135" spans="1:14" ht="13.5" customHeight="1">
      <c r="A135" s="42"/>
      <c r="B135" s="73">
        <f>Calcu!C270</f>
        <v>16</v>
      </c>
      <c r="C135" s="72" t="str">
        <f>Calcu!E270</f>
        <v/>
      </c>
      <c r="D135" s="72" t="str">
        <f ca="1">TEXT(Calcu!F270,Calcu!$N$249)</f>
        <v/>
      </c>
      <c r="E135" s="72" t="str">
        <f ca="1">TEXT(Calcu!G270,Calcu!$N$249)</f>
        <v/>
      </c>
      <c r="F135" s="72" t="str">
        <f ca="1">TEXT(Calcu!H270,Calcu!$N$249)</f>
        <v/>
      </c>
      <c r="I135" s="42"/>
      <c r="J135" s="73">
        <f>Calcu_ADJ!C270</f>
        <v>16</v>
      </c>
      <c r="K135" s="72" t="str">
        <f>Calcu_ADJ!E270</f>
        <v/>
      </c>
      <c r="L135" s="72" t="str">
        <f ca="1">TEXT(Calcu_ADJ!F270,Calcu_ADJ!$N$249)</f>
        <v/>
      </c>
      <c r="M135" s="72" t="str">
        <f ca="1">TEXT(Calcu_ADJ!G270,Calcu_ADJ!$N$249)</f>
        <v/>
      </c>
      <c r="N135" s="72" t="str">
        <f ca="1">TEXT(Calcu_ADJ!H270,Calcu_ADJ!$N$249)</f>
        <v/>
      </c>
    </row>
    <row r="136" spans="1:14" ht="13.5" customHeight="1">
      <c r="A136" s="42"/>
      <c r="B136" s="73">
        <f>Calcu!C271</f>
        <v>17</v>
      </c>
      <c r="C136" s="72" t="str">
        <f>Calcu!E271</f>
        <v/>
      </c>
      <c r="D136" s="72" t="str">
        <f ca="1">TEXT(Calcu!F271,Calcu!$N$249)</f>
        <v/>
      </c>
      <c r="E136" s="72" t="str">
        <f ca="1">TEXT(Calcu!G271,Calcu!$N$249)</f>
        <v/>
      </c>
      <c r="F136" s="72" t="str">
        <f ca="1">TEXT(Calcu!H271,Calcu!$N$249)</f>
        <v/>
      </c>
      <c r="I136" s="42"/>
      <c r="J136" s="73">
        <f>Calcu_ADJ!C271</f>
        <v>17</v>
      </c>
      <c r="K136" s="72" t="str">
        <f>Calcu_ADJ!E271</f>
        <v/>
      </c>
      <c r="L136" s="72" t="str">
        <f ca="1">TEXT(Calcu_ADJ!F271,Calcu_ADJ!$N$249)</f>
        <v/>
      </c>
      <c r="M136" s="72" t="str">
        <f ca="1">TEXT(Calcu_ADJ!G271,Calcu_ADJ!$N$249)</f>
        <v/>
      </c>
      <c r="N136" s="72" t="str">
        <f ca="1">TEXT(Calcu_ADJ!H271,Calcu_ADJ!$N$249)</f>
        <v/>
      </c>
    </row>
    <row r="137" spans="1:14" ht="13.5" customHeight="1">
      <c r="A137" s="42"/>
      <c r="B137" s="73">
        <f>Calcu!C272</f>
        <v>18</v>
      </c>
      <c r="C137" s="72" t="str">
        <f>Calcu!E272</f>
        <v/>
      </c>
      <c r="D137" s="72" t="str">
        <f ca="1">TEXT(Calcu!F272,Calcu!$N$249)</f>
        <v/>
      </c>
      <c r="E137" s="72" t="str">
        <f ca="1">TEXT(Calcu!G272,Calcu!$N$249)</f>
        <v/>
      </c>
      <c r="F137" s="72" t="str">
        <f ca="1">TEXT(Calcu!H272,Calcu!$N$249)</f>
        <v/>
      </c>
      <c r="I137" s="42"/>
      <c r="J137" s="73">
        <f>Calcu_ADJ!C272</f>
        <v>18</v>
      </c>
      <c r="K137" s="72" t="str">
        <f>Calcu_ADJ!E272</f>
        <v/>
      </c>
      <c r="L137" s="72" t="str">
        <f ca="1">TEXT(Calcu_ADJ!F272,Calcu_ADJ!$N$249)</f>
        <v/>
      </c>
      <c r="M137" s="72" t="str">
        <f ca="1">TEXT(Calcu_ADJ!G272,Calcu_ADJ!$N$249)</f>
        <v/>
      </c>
      <c r="N137" s="72" t="str">
        <f ca="1">TEXT(Calcu_ADJ!H272,Calcu_ADJ!$N$249)</f>
        <v/>
      </c>
    </row>
    <row r="138" spans="1:14" ht="13.5" customHeight="1">
      <c r="A138" s="42"/>
      <c r="B138" s="73">
        <f>Calcu!C273</f>
        <v>19</v>
      </c>
      <c r="C138" s="72" t="str">
        <f>Calcu!E273</f>
        <v/>
      </c>
      <c r="D138" s="72" t="str">
        <f ca="1">TEXT(Calcu!F273,Calcu!$N$249)</f>
        <v/>
      </c>
      <c r="E138" s="72" t="str">
        <f ca="1">TEXT(Calcu!G273,Calcu!$N$249)</f>
        <v/>
      </c>
      <c r="F138" s="72" t="str">
        <f ca="1">TEXT(Calcu!H273,Calcu!$N$249)</f>
        <v/>
      </c>
      <c r="I138" s="42"/>
      <c r="J138" s="73">
        <f>Calcu_ADJ!C273</f>
        <v>19</v>
      </c>
      <c r="K138" s="72" t="str">
        <f>Calcu_ADJ!E273</f>
        <v/>
      </c>
      <c r="L138" s="72" t="str">
        <f ca="1">TEXT(Calcu_ADJ!F273,Calcu_ADJ!$N$249)</f>
        <v/>
      </c>
      <c r="M138" s="72" t="str">
        <f ca="1">TEXT(Calcu_ADJ!G273,Calcu_ADJ!$N$249)</f>
        <v/>
      </c>
      <c r="N138" s="72" t="str">
        <f ca="1">TEXT(Calcu_ADJ!H273,Calcu_ADJ!$N$249)</f>
        <v/>
      </c>
    </row>
    <row r="139" spans="1:14" ht="13.5" customHeight="1">
      <c r="A139" s="42"/>
      <c r="B139" s="73">
        <f>Calcu!C274</f>
        <v>20</v>
      </c>
      <c r="C139" s="72" t="str">
        <f>Calcu!E274</f>
        <v/>
      </c>
      <c r="D139" s="72" t="str">
        <f ca="1">TEXT(Calcu!F274,Calcu!$N$249)</f>
        <v/>
      </c>
      <c r="E139" s="72" t="str">
        <f ca="1">TEXT(Calcu!G274,Calcu!$N$249)</f>
        <v/>
      </c>
      <c r="F139" s="72" t="str">
        <f ca="1">TEXT(Calcu!H274,Calcu!$N$249)</f>
        <v/>
      </c>
      <c r="I139" s="42"/>
      <c r="J139" s="73">
        <f>Calcu_ADJ!C274</f>
        <v>20</v>
      </c>
      <c r="K139" s="72" t="str">
        <f>Calcu_ADJ!E274</f>
        <v/>
      </c>
      <c r="L139" s="72" t="str">
        <f ca="1">TEXT(Calcu_ADJ!F274,Calcu_ADJ!$N$249)</f>
        <v/>
      </c>
      <c r="M139" s="72" t="str">
        <f ca="1">TEXT(Calcu_ADJ!G274,Calcu_ADJ!$N$249)</f>
        <v/>
      </c>
      <c r="N139" s="72" t="str">
        <f ca="1">TEXT(Calcu_ADJ!H274,Calcu_ADJ!$N$249)</f>
        <v/>
      </c>
    </row>
    <row r="140" spans="1:14" ht="13.5" customHeight="1">
      <c r="A140" s="42"/>
      <c r="B140" s="73">
        <f>Calcu!C275</f>
        <v>21</v>
      </c>
      <c r="C140" s="72" t="str">
        <f>Calcu!E275</f>
        <v/>
      </c>
      <c r="D140" s="72" t="str">
        <f ca="1">TEXT(Calcu!F275,Calcu!$N$249)</f>
        <v/>
      </c>
      <c r="E140" s="72" t="str">
        <f ca="1">TEXT(Calcu!G275,Calcu!$N$249)</f>
        <v/>
      </c>
      <c r="F140" s="72" t="str">
        <f ca="1">TEXT(Calcu!H275,Calcu!$N$249)</f>
        <v/>
      </c>
      <c r="I140" s="42"/>
      <c r="J140" s="73">
        <f>Calcu_ADJ!C275</f>
        <v>21</v>
      </c>
      <c r="K140" s="72" t="str">
        <f>Calcu_ADJ!E275</f>
        <v/>
      </c>
      <c r="L140" s="72" t="str">
        <f ca="1">TEXT(Calcu_ADJ!F275,Calcu_ADJ!$N$249)</f>
        <v/>
      </c>
      <c r="M140" s="72" t="str">
        <f ca="1">TEXT(Calcu_ADJ!G275,Calcu_ADJ!$N$249)</f>
        <v/>
      </c>
      <c r="N140" s="72" t="str">
        <f ca="1">TEXT(Calcu_ADJ!H275,Calcu_ADJ!$N$249)</f>
        <v/>
      </c>
    </row>
    <row r="141" spans="1:14" ht="13.5" customHeight="1">
      <c r="A141" s="42"/>
      <c r="B141" s="73">
        <f>Calcu!C276</f>
        <v>22</v>
      </c>
      <c r="C141" s="72" t="str">
        <f>Calcu!E276</f>
        <v/>
      </c>
      <c r="D141" s="72" t="str">
        <f ca="1">TEXT(Calcu!F276,Calcu!$N$249)</f>
        <v/>
      </c>
      <c r="E141" s="72" t="str">
        <f ca="1">TEXT(Calcu!G276,Calcu!$N$249)</f>
        <v/>
      </c>
      <c r="F141" s="72" t="str">
        <f ca="1">TEXT(Calcu!H276,Calcu!$N$249)</f>
        <v/>
      </c>
      <c r="I141" s="42"/>
      <c r="J141" s="73">
        <f>Calcu_ADJ!C276</f>
        <v>22</v>
      </c>
      <c r="K141" s="72" t="str">
        <f>Calcu_ADJ!E276</f>
        <v/>
      </c>
      <c r="L141" s="72" t="str">
        <f ca="1">TEXT(Calcu_ADJ!F276,Calcu_ADJ!$N$249)</f>
        <v/>
      </c>
      <c r="M141" s="72" t="str">
        <f ca="1">TEXT(Calcu_ADJ!G276,Calcu_ADJ!$N$249)</f>
        <v/>
      </c>
      <c r="N141" s="72" t="str">
        <f ca="1">TEXT(Calcu_ADJ!H276,Calcu_ADJ!$N$249)</f>
        <v/>
      </c>
    </row>
    <row r="142" spans="1:14" ht="13.5" customHeight="1">
      <c r="A142" s="42"/>
      <c r="B142" s="73">
        <f>Calcu!C277</f>
        <v>23</v>
      </c>
      <c r="C142" s="72" t="str">
        <f>Calcu!E277</f>
        <v/>
      </c>
      <c r="D142" s="72" t="str">
        <f ca="1">TEXT(Calcu!F277,Calcu!$N$249)</f>
        <v/>
      </c>
      <c r="E142" s="72" t="str">
        <f ca="1">TEXT(Calcu!G277,Calcu!$N$249)</f>
        <v/>
      </c>
      <c r="F142" s="72" t="str">
        <f ca="1">TEXT(Calcu!H277,Calcu!$N$249)</f>
        <v/>
      </c>
      <c r="I142" s="42"/>
      <c r="J142" s="73">
        <f>Calcu_ADJ!C277</f>
        <v>23</v>
      </c>
      <c r="K142" s="72" t="str">
        <f>Calcu_ADJ!E277</f>
        <v/>
      </c>
      <c r="L142" s="72" t="str">
        <f ca="1">TEXT(Calcu_ADJ!F277,Calcu_ADJ!$N$249)</f>
        <v/>
      </c>
      <c r="M142" s="72" t="str">
        <f ca="1">TEXT(Calcu_ADJ!G277,Calcu_ADJ!$N$249)</f>
        <v/>
      </c>
      <c r="N142" s="72" t="str">
        <f ca="1">TEXT(Calcu_ADJ!H277,Calcu_ADJ!$N$249)</f>
        <v/>
      </c>
    </row>
    <row r="143" spans="1:14" ht="13.5" customHeight="1">
      <c r="A143" s="42"/>
      <c r="B143" s="73">
        <f>Calcu!C278</f>
        <v>24</v>
      </c>
      <c r="C143" s="72" t="str">
        <f>Calcu!E278</f>
        <v/>
      </c>
      <c r="D143" s="72" t="str">
        <f ca="1">TEXT(Calcu!F278,Calcu!$N$249)</f>
        <v/>
      </c>
      <c r="E143" s="72" t="str">
        <f ca="1">TEXT(Calcu!G278,Calcu!$N$249)</f>
        <v/>
      </c>
      <c r="F143" s="72" t="str">
        <f ca="1">TEXT(Calcu!H278,Calcu!$N$249)</f>
        <v/>
      </c>
      <c r="I143" s="42"/>
      <c r="J143" s="73">
        <f>Calcu_ADJ!C278</f>
        <v>24</v>
      </c>
      <c r="K143" s="72" t="str">
        <f>Calcu_ADJ!E278</f>
        <v/>
      </c>
      <c r="L143" s="72" t="str">
        <f ca="1">TEXT(Calcu_ADJ!F278,Calcu_ADJ!$N$249)</f>
        <v/>
      </c>
      <c r="M143" s="72" t="str">
        <f ca="1">TEXT(Calcu_ADJ!G278,Calcu_ADJ!$N$249)</f>
        <v/>
      </c>
      <c r="N143" s="72" t="str">
        <f ca="1">TEXT(Calcu_ADJ!H278,Calcu_ADJ!$N$249)</f>
        <v/>
      </c>
    </row>
    <row r="144" spans="1:14" ht="13.5" customHeight="1">
      <c r="A144" s="42"/>
      <c r="B144" s="73">
        <f>Calcu!C279</f>
        <v>25</v>
      </c>
      <c r="C144" s="72" t="str">
        <f>Calcu!E279</f>
        <v/>
      </c>
      <c r="D144" s="72" t="str">
        <f ca="1">TEXT(Calcu!F279,Calcu!$N$249)</f>
        <v/>
      </c>
      <c r="E144" s="72" t="str">
        <f ca="1">TEXT(Calcu!G279,Calcu!$N$249)</f>
        <v/>
      </c>
      <c r="F144" s="72" t="str">
        <f ca="1">TEXT(Calcu!H279,Calcu!$N$249)</f>
        <v/>
      </c>
      <c r="I144" s="42"/>
      <c r="J144" s="73">
        <f>Calcu_ADJ!C279</f>
        <v>25</v>
      </c>
      <c r="K144" s="72" t="str">
        <f>Calcu_ADJ!E279</f>
        <v/>
      </c>
      <c r="L144" s="72" t="str">
        <f ca="1">TEXT(Calcu_ADJ!F279,Calcu_ADJ!$N$249)</f>
        <v/>
      </c>
      <c r="M144" s="72" t="str">
        <f ca="1">TEXT(Calcu_ADJ!G279,Calcu_ADJ!$N$249)</f>
        <v/>
      </c>
      <c r="N144" s="72" t="str">
        <f ca="1">TEXT(Calcu_ADJ!H279,Calcu_ADJ!$N$249)</f>
        <v/>
      </c>
    </row>
    <row r="145" spans="1:14" ht="13.5" customHeight="1">
      <c r="A145" s="42"/>
      <c r="B145" s="73">
        <f>Calcu!C280</f>
        <v>26</v>
      </c>
      <c r="C145" s="72" t="str">
        <f>Calcu!E280</f>
        <v/>
      </c>
      <c r="D145" s="72" t="str">
        <f ca="1">TEXT(Calcu!F280,Calcu!$N$249)</f>
        <v/>
      </c>
      <c r="E145" s="72" t="str">
        <f ca="1">TEXT(Calcu!G280,Calcu!$N$249)</f>
        <v/>
      </c>
      <c r="F145" s="72" t="str">
        <f ca="1">TEXT(Calcu!H280,Calcu!$N$249)</f>
        <v/>
      </c>
      <c r="I145" s="42"/>
      <c r="J145" s="73">
        <f>Calcu_ADJ!C280</f>
        <v>26</v>
      </c>
      <c r="K145" s="72" t="str">
        <f>Calcu_ADJ!E280</f>
        <v/>
      </c>
      <c r="L145" s="72" t="str">
        <f ca="1">TEXT(Calcu_ADJ!F280,Calcu_ADJ!$N$249)</f>
        <v/>
      </c>
      <c r="M145" s="72" t="str">
        <f ca="1">TEXT(Calcu_ADJ!G280,Calcu_ADJ!$N$249)</f>
        <v/>
      </c>
      <c r="N145" s="72" t="str">
        <f ca="1">TEXT(Calcu_ADJ!H280,Calcu_ADJ!$N$249)</f>
        <v/>
      </c>
    </row>
    <row r="146" spans="1:14" ht="13.5" customHeight="1">
      <c r="A146" s="42"/>
      <c r="B146" s="73">
        <f>Calcu!C281</f>
        <v>27</v>
      </c>
      <c r="C146" s="72" t="str">
        <f>Calcu!E281</f>
        <v/>
      </c>
      <c r="D146" s="72" t="str">
        <f ca="1">TEXT(Calcu!F281,Calcu!$N$249)</f>
        <v/>
      </c>
      <c r="E146" s="72" t="str">
        <f ca="1">TEXT(Calcu!G281,Calcu!$N$249)</f>
        <v/>
      </c>
      <c r="F146" s="72" t="str">
        <f ca="1">TEXT(Calcu!H281,Calcu!$N$249)</f>
        <v/>
      </c>
      <c r="I146" s="42"/>
      <c r="J146" s="73">
        <f>Calcu_ADJ!C281</f>
        <v>27</v>
      </c>
      <c r="K146" s="72" t="str">
        <f>Calcu_ADJ!E281</f>
        <v/>
      </c>
      <c r="L146" s="72" t="str">
        <f ca="1">TEXT(Calcu_ADJ!F281,Calcu_ADJ!$N$249)</f>
        <v/>
      </c>
      <c r="M146" s="72" t="str">
        <f ca="1">TEXT(Calcu_ADJ!G281,Calcu_ADJ!$N$249)</f>
        <v/>
      </c>
      <c r="N146" s="72" t="str">
        <f ca="1">TEXT(Calcu_ADJ!H281,Calcu_ADJ!$N$249)</f>
        <v/>
      </c>
    </row>
    <row r="147" spans="1:14" ht="13.5" customHeight="1">
      <c r="A147" s="42"/>
      <c r="B147" s="73">
        <f>Calcu!C282</f>
        <v>28</v>
      </c>
      <c r="C147" s="72" t="str">
        <f>Calcu!E282</f>
        <v/>
      </c>
      <c r="D147" s="72" t="str">
        <f ca="1">TEXT(Calcu!F282,Calcu!$N$249)</f>
        <v/>
      </c>
      <c r="E147" s="72" t="str">
        <f ca="1">TEXT(Calcu!G282,Calcu!$N$249)</f>
        <v/>
      </c>
      <c r="F147" s="72" t="str">
        <f ca="1">TEXT(Calcu!H282,Calcu!$N$249)</f>
        <v/>
      </c>
      <c r="I147" s="42"/>
      <c r="J147" s="73">
        <f>Calcu_ADJ!C282</f>
        <v>28</v>
      </c>
      <c r="K147" s="72" t="str">
        <f>Calcu_ADJ!E282</f>
        <v/>
      </c>
      <c r="L147" s="72" t="str">
        <f ca="1">TEXT(Calcu_ADJ!F282,Calcu_ADJ!$N$249)</f>
        <v/>
      </c>
      <c r="M147" s="72" t="str">
        <f ca="1">TEXT(Calcu_ADJ!G282,Calcu_ADJ!$N$249)</f>
        <v/>
      </c>
      <c r="N147" s="72" t="str">
        <f ca="1">TEXT(Calcu_ADJ!H282,Calcu_ADJ!$N$249)</f>
        <v/>
      </c>
    </row>
    <row r="148" spans="1:14" ht="13.5" customHeight="1">
      <c r="A148" s="42"/>
      <c r="B148" s="73">
        <f>Calcu!C283</f>
        <v>29</v>
      </c>
      <c r="C148" s="72" t="str">
        <f>Calcu!E283</f>
        <v/>
      </c>
      <c r="D148" s="72" t="str">
        <f ca="1">TEXT(Calcu!F283,Calcu!$N$249)</f>
        <v/>
      </c>
      <c r="E148" s="72" t="str">
        <f ca="1">TEXT(Calcu!G283,Calcu!$N$249)</f>
        <v/>
      </c>
      <c r="F148" s="72" t="str">
        <f ca="1">TEXT(Calcu!H283,Calcu!$N$249)</f>
        <v/>
      </c>
      <c r="I148" s="42"/>
      <c r="J148" s="73">
        <f>Calcu_ADJ!C283</f>
        <v>29</v>
      </c>
      <c r="K148" s="72" t="str">
        <f>Calcu_ADJ!E283</f>
        <v/>
      </c>
      <c r="L148" s="72" t="str">
        <f ca="1">TEXT(Calcu_ADJ!F283,Calcu_ADJ!$N$249)</f>
        <v/>
      </c>
      <c r="M148" s="72" t="str">
        <f ca="1">TEXT(Calcu_ADJ!G283,Calcu_ADJ!$N$249)</f>
        <v/>
      </c>
      <c r="N148" s="72" t="str">
        <f ca="1">TEXT(Calcu_ADJ!H283,Calcu_ADJ!$N$249)</f>
        <v/>
      </c>
    </row>
    <row r="149" spans="1:14" ht="13.5" customHeight="1">
      <c r="A149" s="42"/>
      <c r="B149" s="73">
        <f>Calcu!C284</f>
        <v>30</v>
      </c>
      <c r="C149" s="72" t="str">
        <f>Calcu!E284</f>
        <v/>
      </c>
      <c r="D149" s="72" t="str">
        <f ca="1">TEXT(Calcu!F284,Calcu!$N$249)</f>
        <v/>
      </c>
      <c r="E149" s="72" t="str">
        <f ca="1">TEXT(Calcu!G284,Calcu!$N$249)</f>
        <v/>
      </c>
      <c r="F149" s="72" t="str">
        <f ca="1">TEXT(Calcu!H284,Calcu!$N$249)</f>
        <v/>
      </c>
      <c r="I149" s="42"/>
      <c r="J149" s="73">
        <f>Calcu_ADJ!C284</f>
        <v>30</v>
      </c>
      <c r="K149" s="72" t="str">
        <f>Calcu_ADJ!E284</f>
        <v/>
      </c>
      <c r="L149" s="72" t="str">
        <f ca="1">TEXT(Calcu_ADJ!F284,Calcu_ADJ!$N$249)</f>
        <v/>
      </c>
      <c r="M149" s="72" t="str">
        <f ca="1">TEXT(Calcu_ADJ!G284,Calcu_ADJ!$N$249)</f>
        <v/>
      </c>
      <c r="N149" s="72" t="str">
        <f ca="1">TEXT(Calcu_ADJ!H284,Calcu_ADJ!$N$249)</f>
        <v/>
      </c>
    </row>
  </sheetData>
  <sortState ref="V5:W14">
    <sortCondition descending="1" ref="V5"/>
  </sortState>
  <mergeCells count="26">
    <mergeCell ref="J117:J119"/>
    <mergeCell ref="K117:K118"/>
    <mergeCell ref="L117:N117"/>
    <mergeCell ref="J9:J11"/>
    <mergeCell ref="K9:K10"/>
    <mergeCell ref="L9:N9"/>
    <mergeCell ref="J45:J47"/>
    <mergeCell ref="K45:K46"/>
    <mergeCell ref="L45:N45"/>
    <mergeCell ref="J81:J83"/>
    <mergeCell ref="K81:K82"/>
    <mergeCell ref="L81:N81"/>
    <mergeCell ref="E3:F3"/>
    <mergeCell ref="B45:B47"/>
    <mergeCell ref="C45:C46"/>
    <mergeCell ref="D45:F45"/>
    <mergeCell ref="D117:F117"/>
    <mergeCell ref="B117:B119"/>
    <mergeCell ref="C117:C118"/>
    <mergeCell ref="B81:B83"/>
    <mergeCell ref="C81:C82"/>
    <mergeCell ref="D81:F81"/>
    <mergeCell ref="E4:F4"/>
    <mergeCell ref="B9:B11"/>
    <mergeCell ref="C9:C10"/>
    <mergeCell ref="D9:F9"/>
  </mergeCells>
  <phoneticPr fontId="5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N729"/>
  <sheetViews>
    <sheetView showGridLines="0" zoomScaleNormal="100" zoomScaleSheetLayoutView="100" workbookViewId="0"/>
  </sheetViews>
  <sheetFormatPr defaultColWidth="1.77734375" defaultRowHeight="18" customHeight="1"/>
  <cols>
    <col min="1" max="8" width="1.77734375" style="85"/>
    <col min="9" max="12" width="1.77734375" style="85" customWidth="1"/>
    <col min="13" max="13" width="1.77734375" style="85"/>
    <col min="14" max="14" width="1.77734375" style="85" customWidth="1"/>
    <col min="15" max="15" width="1.77734375" style="85"/>
    <col min="16" max="16" width="1.77734375" style="85" customWidth="1"/>
    <col min="17" max="17" width="1.77734375" style="85"/>
    <col min="18" max="18" width="1.77734375" style="85" customWidth="1"/>
    <col min="19" max="21" width="1.77734375" style="85"/>
    <col min="22" max="22" width="1.77734375" style="85" customWidth="1"/>
    <col min="23" max="23" width="1.77734375" style="85"/>
    <col min="24" max="24" width="1.77734375" style="85" customWidth="1"/>
    <col min="25" max="25" width="1.77734375" style="85"/>
    <col min="26" max="26" width="1.77734375" style="85" customWidth="1"/>
    <col min="27" max="29" width="1.77734375" style="85"/>
    <col min="30" max="30" width="1.77734375" style="85" customWidth="1"/>
    <col min="31" max="35" width="1.77734375" style="85"/>
    <col min="36" max="36" width="1.77734375" style="85" customWidth="1"/>
    <col min="37" max="16384" width="1.77734375" style="85"/>
  </cols>
  <sheetData>
    <row r="1" spans="1:55" ht="31.5">
      <c r="A1" s="132" t="s">
        <v>205</v>
      </c>
    </row>
    <row r="2" spans="1:55" s="89" customFormat="1" ht="18.7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</row>
    <row r="3" spans="1:55" s="89" customFormat="1" ht="18.75" customHeight="1">
      <c r="A3" s="240" t="s">
        <v>206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</row>
    <row r="4" spans="1:55" ht="18.75" customHeight="1">
      <c r="A4" s="130" t="s">
        <v>84</v>
      </c>
    </row>
    <row r="5" spans="1:55" ht="18.75" customHeight="1">
      <c r="B5" s="560" t="s">
        <v>85</v>
      </c>
      <c r="C5" s="560"/>
      <c r="D5" s="560"/>
      <c r="E5" s="560"/>
      <c r="F5" s="560"/>
      <c r="G5" s="560"/>
      <c r="H5" s="560" t="s">
        <v>48</v>
      </c>
      <c r="I5" s="560"/>
      <c r="J5" s="560"/>
      <c r="K5" s="560"/>
      <c r="L5" s="560"/>
      <c r="M5" s="560"/>
      <c r="N5" s="561" t="s">
        <v>86</v>
      </c>
      <c r="O5" s="561"/>
      <c r="P5" s="561"/>
      <c r="Q5" s="561"/>
      <c r="R5" s="561"/>
      <c r="S5" s="561"/>
      <c r="T5" s="495" t="s">
        <v>129</v>
      </c>
      <c r="U5" s="496"/>
      <c r="V5" s="496"/>
      <c r="W5" s="496"/>
      <c r="X5" s="496"/>
      <c r="Y5" s="496"/>
      <c r="Z5" s="496"/>
      <c r="AA5" s="496"/>
      <c r="AB5" s="496"/>
      <c r="AC5" s="496"/>
      <c r="AD5" s="496"/>
      <c r="AE5" s="497"/>
      <c r="AF5" s="562" t="s">
        <v>207</v>
      </c>
      <c r="AG5" s="562"/>
      <c r="AH5" s="562"/>
      <c r="AI5" s="562"/>
      <c r="AJ5" s="562"/>
      <c r="AK5" s="562"/>
      <c r="AL5" s="561" t="s">
        <v>208</v>
      </c>
      <c r="AM5" s="561"/>
      <c r="AN5" s="561"/>
      <c r="AO5" s="561"/>
      <c r="AP5" s="561"/>
      <c r="AQ5" s="561"/>
    </row>
    <row r="6" spans="1:55" ht="18.75" customHeight="1">
      <c r="B6" s="611">
        <f>MAX(Calcu!D9:D38)</f>
        <v>0</v>
      </c>
      <c r="C6" s="611"/>
      <c r="D6" s="611"/>
      <c r="E6" s="611"/>
      <c r="F6" s="611"/>
      <c r="G6" s="611"/>
      <c r="H6" s="611" t="e">
        <f ca="1">Calcu!J3*Calcu!L3</f>
        <v>#N/A</v>
      </c>
      <c r="I6" s="611"/>
      <c r="J6" s="611"/>
      <c r="K6" s="611"/>
      <c r="L6" s="611"/>
      <c r="M6" s="611"/>
      <c r="N6" s="494">
        <f ca="1">Calcu!D8</f>
        <v>0</v>
      </c>
      <c r="O6" s="494"/>
      <c r="P6" s="494"/>
      <c r="Q6" s="494"/>
      <c r="R6" s="494"/>
      <c r="S6" s="494"/>
      <c r="T6" s="612" t="e">
        <f ca="1">OFFSET(표준압력!Z36,AL6,0)</f>
        <v>#N/A</v>
      </c>
      <c r="U6" s="613"/>
      <c r="V6" s="613"/>
      <c r="W6" s="613"/>
      <c r="X6" s="613"/>
      <c r="Y6" s="613"/>
      <c r="Z6" s="613" t="e">
        <f ca="1">OFFSET(표준압력!AA36,AL6,0)</f>
        <v>#N/A</v>
      </c>
      <c r="AA6" s="613"/>
      <c r="AB6" s="613"/>
      <c r="AC6" s="613"/>
      <c r="AD6" s="613"/>
      <c r="AE6" s="614"/>
      <c r="AF6" s="494">
        <v>2</v>
      </c>
      <c r="AG6" s="494"/>
      <c r="AH6" s="494"/>
      <c r="AI6" s="494"/>
      <c r="AJ6" s="494"/>
      <c r="AK6" s="494"/>
      <c r="AL6" s="494" t="e">
        <f>MATCH(TRUE,Calcu!I9:I38,0)</f>
        <v>#N/A</v>
      </c>
      <c r="AM6" s="494"/>
      <c r="AN6" s="494"/>
      <c r="AO6" s="494"/>
      <c r="AP6" s="494"/>
      <c r="AQ6" s="494"/>
    </row>
    <row r="7" spans="1:55" ht="18.75" customHeight="1">
      <c r="B7" s="561" t="s">
        <v>87</v>
      </c>
      <c r="C7" s="561"/>
      <c r="D7" s="561"/>
      <c r="E7" s="561"/>
      <c r="F7" s="561"/>
      <c r="G7" s="561"/>
      <c r="H7" s="561" t="s">
        <v>83</v>
      </c>
      <c r="I7" s="561"/>
      <c r="J7" s="561"/>
      <c r="K7" s="561"/>
      <c r="L7" s="561"/>
      <c r="M7" s="561"/>
      <c r="N7" s="495" t="s">
        <v>793</v>
      </c>
      <c r="O7" s="496"/>
      <c r="P7" s="496"/>
      <c r="Q7" s="496"/>
      <c r="R7" s="496"/>
      <c r="S7" s="496"/>
      <c r="T7" s="496"/>
      <c r="U7" s="496"/>
      <c r="V7" s="496"/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7"/>
      <c r="AL7" s="495" t="s">
        <v>794</v>
      </c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7"/>
      <c r="AX7" s="95"/>
      <c r="AY7" s="95"/>
      <c r="AZ7" s="95"/>
      <c r="BA7" s="95"/>
      <c r="BB7" s="95"/>
      <c r="BC7" s="95"/>
    </row>
    <row r="8" spans="1:55" ht="18.75" customHeight="1">
      <c r="B8" s="494" t="e">
        <f ca="1">MAX(ABS(Calcu!Q24-Calcu!Q9),ABS(Calcu!R24-Calcu!R9),ABS(Calcu!S24-Calcu!S9))</f>
        <v>#VALUE!</v>
      </c>
      <c r="C8" s="494"/>
      <c r="D8" s="494"/>
      <c r="E8" s="494"/>
      <c r="F8" s="494"/>
      <c r="G8" s="494"/>
      <c r="H8" s="494" t="e">
        <f ca="1">((P67-P66)+(V67-V66)+(AB67-AB66))/3</f>
        <v>#N/A</v>
      </c>
      <c r="I8" s="494"/>
      <c r="J8" s="494"/>
      <c r="K8" s="494"/>
      <c r="L8" s="494"/>
      <c r="M8" s="494"/>
      <c r="N8" s="518" t="str">
        <f ca="1">표준압력!G70</f>
        <v/>
      </c>
      <c r="O8" s="519"/>
      <c r="P8" s="519"/>
      <c r="Q8" s="519"/>
      <c r="R8" s="519"/>
      <c r="S8" s="519"/>
      <c r="T8" s="519" t="str">
        <f ca="1">표준압력!H70</f>
        <v/>
      </c>
      <c r="U8" s="519"/>
      <c r="V8" s="519"/>
      <c r="W8" s="519"/>
      <c r="X8" s="519"/>
      <c r="Y8" s="520"/>
      <c r="Z8" s="518" t="str">
        <f ca="1">표준압력!P70</f>
        <v/>
      </c>
      <c r="AA8" s="519"/>
      <c r="AB8" s="519"/>
      <c r="AC8" s="519"/>
      <c r="AD8" s="519"/>
      <c r="AE8" s="519"/>
      <c r="AF8" s="519" t="str">
        <f ca="1">표준압력!Q70</f>
        <v/>
      </c>
      <c r="AG8" s="519"/>
      <c r="AH8" s="519"/>
      <c r="AI8" s="519"/>
      <c r="AJ8" s="519"/>
      <c r="AK8" s="520"/>
      <c r="AL8" s="521" t="e">
        <f ca="1">OFFSET(표준압력!Z36,AL6,0)</f>
        <v>#N/A</v>
      </c>
      <c r="AM8" s="521"/>
      <c r="AN8" s="521"/>
      <c r="AO8" s="521"/>
      <c r="AP8" s="521"/>
      <c r="AQ8" s="521"/>
      <c r="AR8" s="521" t="e">
        <f ca="1">OFFSET(표준압력!Z36,AL6,0)</f>
        <v>#N/A</v>
      </c>
      <c r="AS8" s="521"/>
      <c r="AT8" s="521"/>
      <c r="AU8" s="521"/>
      <c r="AV8" s="521"/>
      <c r="AW8" s="521"/>
      <c r="AX8" s="95"/>
      <c r="AY8" s="95"/>
      <c r="AZ8" s="95"/>
      <c r="BA8" s="95"/>
      <c r="BB8" s="95"/>
      <c r="BC8" s="95"/>
    </row>
    <row r="9" spans="1:55" ht="18" customHeigh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</row>
    <row r="10" spans="1:55" ht="18" customHeight="1">
      <c r="A10" s="130" t="s">
        <v>209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</row>
    <row r="11" spans="1:55" ht="18" customHeight="1">
      <c r="A11" s="234"/>
      <c r="B11" s="551" t="s">
        <v>210</v>
      </c>
      <c r="C11" s="552"/>
      <c r="D11" s="552"/>
      <c r="E11" s="552"/>
      <c r="F11" s="552"/>
      <c r="G11" s="552"/>
      <c r="H11" s="553"/>
      <c r="I11" s="551" t="s">
        <v>720</v>
      </c>
      <c r="J11" s="552"/>
      <c r="K11" s="552"/>
      <c r="L11" s="552"/>
      <c r="M11" s="552"/>
      <c r="N11" s="552"/>
      <c r="O11" s="553"/>
      <c r="P11" s="592" t="e">
        <f>Calcu!$J$328&amp;" 지시값"</f>
        <v>#N/A</v>
      </c>
      <c r="Q11" s="593"/>
      <c r="R11" s="593"/>
      <c r="S11" s="593"/>
      <c r="T11" s="593"/>
      <c r="U11" s="593"/>
      <c r="V11" s="593"/>
      <c r="W11" s="593"/>
      <c r="X11" s="593"/>
      <c r="Y11" s="593"/>
      <c r="Z11" s="593"/>
      <c r="AA11" s="593"/>
      <c r="AB11" s="593"/>
      <c r="AC11" s="593"/>
      <c r="AD11" s="594" t="s">
        <v>570</v>
      </c>
      <c r="AE11" s="594"/>
      <c r="AF11" s="594"/>
      <c r="AG11" s="594"/>
      <c r="AH11" s="594"/>
      <c r="AI11" s="594"/>
      <c r="AJ11" s="595"/>
      <c r="AK11" s="234"/>
      <c r="AL11" s="234"/>
      <c r="AM11" s="234"/>
      <c r="AN11" s="234"/>
      <c r="AO11" s="234"/>
      <c r="AP11" s="234"/>
      <c r="AQ11" s="234"/>
      <c r="AR11" s="86"/>
      <c r="AS11" s="86"/>
      <c r="AT11" s="234"/>
    </row>
    <row r="12" spans="1:55" ht="18" customHeight="1">
      <c r="A12" s="234"/>
      <c r="B12" s="554"/>
      <c r="C12" s="555"/>
      <c r="D12" s="555"/>
      <c r="E12" s="555"/>
      <c r="F12" s="555"/>
      <c r="G12" s="555"/>
      <c r="H12" s="556"/>
      <c r="I12" s="557"/>
      <c r="J12" s="558"/>
      <c r="K12" s="558"/>
      <c r="L12" s="558"/>
      <c r="M12" s="558"/>
      <c r="N12" s="558"/>
      <c r="O12" s="559"/>
      <c r="P12" s="548" t="s">
        <v>211</v>
      </c>
      <c r="Q12" s="549"/>
      <c r="R12" s="549"/>
      <c r="S12" s="549"/>
      <c r="T12" s="549"/>
      <c r="U12" s="549"/>
      <c r="V12" s="550"/>
      <c r="W12" s="548" t="s">
        <v>212</v>
      </c>
      <c r="X12" s="549"/>
      <c r="Y12" s="549"/>
      <c r="Z12" s="549"/>
      <c r="AA12" s="549"/>
      <c r="AB12" s="549"/>
      <c r="AC12" s="550"/>
      <c r="AD12" s="548" t="s">
        <v>213</v>
      </c>
      <c r="AE12" s="549"/>
      <c r="AF12" s="549"/>
      <c r="AG12" s="549"/>
      <c r="AH12" s="549"/>
      <c r="AI12" s="549"/>
      <c r="AJ12" s="550"/>
      <c r="AK12" s="234"/>
      <c r="AL12" s="234"/>
      <c r="AM12" s="234"/>
      <c r="AN12" s="234"/>
      <c r="AO12" s="234"/>
      <c r="AP12" s="234"/>
      <c r="AQ12" s="234"/>
      <c r="AR12" s="86"/>
      <c r="AS12" s="86"/>
      <c r="AT12" s="234"/>
    </row>
    <row r="13" spans="1:55" ht="18" customHeight="1">
      <c r="A13" s="234"/>
      <c r="B13" s="557"/>
      <c r="C13" s="558"/>
      <c r="D13" s="558"/>
      <c r="E13" s="558"/>
      <c r="F13" s="558"/>
      <c r="G13" s="558"/>
      <c r="H13" s="559"/>
      <c r="I13" s="563">
        <f ca="1">Calcu!E8</f>
        <v>0</v>
      </c>
      <c r="J13" s="564"/>
      <c r="K13" s="564"/>
      <c r="L13" s="564"/>
      <c r="M13" s="564"/>
      <c r="N13" s="564"/>
      <c r="O13" s="565"/>
      <c r="P13" s="563">
        <f ca="1">Calcu!J8</f>
        <v>0</v>
      </c>
      <c r="Q13" s="566"/>
      <c r="R13" s="566"/>
      <c r="S13" s="566"/>
      <c r="T13" s="566"/>
      <c r="U13" s="566"/>
      <c r="V13" s="567"/>
      <c r="W13" s="563">
        <f ca="1">Calcu!K8</f>
        <v>0</v>
      </c>
      <c r="X13" s="566"/>
      <c r="Y13" s="566"/>
      <c r="Z13" s="566"/>
      <c r="AA13" s="566"/>
      <c r="AB13" s="566"/>
      <c r="AC13" s="567"/>
      <c r="AD13" s="563">
        <f ca="1">Calcu!L8</f>
        <v>0</v>
      </c>
      <c r="AE13" s="566"/>
      <c r="AF13" s="566"/>
      <c r="AG13" s="566"/>
      <c r="AH13" s="566"/>
      <c r="AI13" s="566"/>
      <c r="AJ13" s="567"/>
      <c r="AK13" s="234"/>
      <c r="AL13" s="234"/>
      <c r="AM13" s="234"/>
      <c r="AN13" s="234"/>
      <c r="AO13" s="234"/>
      <c r="AP13" s="234"/>
      <c r="AQ13" s="234"/>
      <c r="AR13" s="86"/>
      <c r="AS13" s="86"/>
      <c r="AT13" s="234"/>
    </row>
    <row r="14" spans="1:55" ht="18" customHeight="1">
      <c r="A14" s="234"/>
      <c r="B14" s="545">
        <f>Calcu!C9</f>
        <v>1</v>
      </c>
      <c r="C14" s="546"/>
      <c r="D14" s="546"/>
      <c r="E14" s="546"/>
      <c r="F14" s="546"/>
      <c r="G14" s="546"/>
      <c r="H14" s="547"/>
      <c r="I14" s="526" t="str">
        <f>Calcu!E9</f>
        <v/>
      </c>
      <c r="J14" s="527"/>
      <c r="K14" s="527"/>
      <c r="L14" s="527"/>
      <c r="M14" s="527"/>
      <c r="N14" s="527"/>
      <c r="O14" s="528"/>
      <c r="P14" s="526" t="str">
        <f>Calcu!J9</f>
        <v/>
      </c>
      <c r="Q14" s="529"/>
      <c r="R14" s="529"/>
      <c r="S14" s="529"/>
      <c r="T14" s="529"/>
      <c r="U14" s="529"/>
      <c r="V14" s="530"/>
      <c r="W14" s="526" t="str">
        <f>IF(Calcu!G9="ⅹ",Calcu!G9,Calcu!K9)</f>
        <v/>
      </c>
      <c r="X14" s="529"/>
      <c r="Y14" s="529"/>
      <c r="Z14" s="529"/>
      <c r="AA14" s="529"/>
      <c r="AB14" s="529"/>
      <c r="AC14" s="530"/>
      <c r="AD14" s="526" t="str">
        <f>IF(Calcu!H9="ⅹ",Calcu!H9,Calcu!L9)</f>
        <v/>
      </c>
      <c r="AE14" s="529"/>
      <c r="AF14" s="529"/>
      <c r="AG14" s="529"/>
      <c r="AH14" s="529"/>
      <c r="AI14" s="529"/>
      <c r="AJ14" s="530"/>
      <c r="AK14" s="234"/>
      <c r="AL14" s="234"/>
      <c r="AM14" s="234"/>
      <c r="AN14" s="234"/>
      <c r="AO14" s="234"/>
      <c r="AP14" s="234"/>
      <c r="AQ14" s="234"/>
      <c r="AR14" s="86"/>
      <c r="AS14" s="86"/>
      <c r="AT14" s="234"/>
    </row>
    <row r="15" spans="1:55" ht="18" customHeight="1">
      <c r="A15" s="234"/>
      <c r="B15" s="545">
        <f>Calcu!C10</f>
        <v>2</v>
      </c>
      <c r="C15" s="546"/>
      <c r="D15" s="546"/>
      <c r="E15" s="546"/>
      <c r="F15" s="546"/>
      <c r="G15" s="546"/>
      <c r="H15" s="547"/>
      <c r="I15" s="526" t="str">
        <f>Calcu!E10</f>
        <v/>
      </c>
      <c r="J15" s="527"/>
      <c r="K15" s="527"/>
      <c r="L15" s="527"/>
      <c r="M15" s="527"/>
      <c r="N15" s="527"/>
      <c r="O15" s="528"/>
      <c r="P15" s="526" t="str">
        <f>Calcu!J10</f>
        <v/>
      </c>
      <c r="Q15" s="529"/>
      <c r="R15" s="529"/>
      <c r="S15" s="529"/>
      <c r="T15" s="529"/>
      <c r="U15" s="529"/>
      <c r="V15" s="530"/>
      <c r="W15" s="526" t="str">
        <f>IF(Calcu!G10="ⅹ",Calcu!G10,Calcu!K10)</f>
        <v/>
      </c>
      <c r="X15" s="529"/>
      <c r="Y15" s="529"/>
      <c r="Z15" s="529"/>
      <c r="AA15" s="529"/>
      <c r="AB15" s="529"/>
      <c r="AC15" s="530"/>
      <c r="AD15" s="526" t="str">
        <f>IF(Calcu!H10="ⅹ",Calcu!H10,Calcu!L10)</f>
        <v/>
      </c>
      <c r="AE15" s="529"/>
      <c r="AF15" s="529"/>
      <c r="AG15" s="529"/>
      <c r="AH15" s="529"/>
      <c r="AI15" s="529"/>
      <c r="AJ15" s="530"/>
      <c r="AK15" s="234"/>
      <c r="AL15" s="234"/>
      <c r="AM15" s="234"/>
      <c r="AN15" s="234"/>
      <c r="AO15" s="234"/>
      <c r="AP15" s="234"/>
      <c r="AQ15" s="234"/>
      <c r="AR15" s="86"/>
      <c r="AS15" s="86"/>
      <c r="AT15" s="234"/>
    </row>
    <row r="16" spans="1:55" ht="18" customHeight="1">
      <c r="A16" s="234"/>
      <c r="B16" s="545">
        <f>Calcu!C11</f>
        <v>3</v>
      </c>
      <c r="C16" s="546"/>
      <c r="D16" s="546"/>
      <c r="E16" s="546"/>
      <c r="F16" s="546"/>
      <c r="G16" s="546"/>
      <c r="H16" s="547"/>
      <c r="I16" s="526" t="str">
        <f>Calcu!E11</f>
        <v/>
      </c>
      <c r="J16" s="527"/>
      <c r="K16" s="527"/>
      <c r="L16" s="527"/>
      <c r="M16" s="527"/>
      <c r="N16" s="527"/>
      <c r="O16" s="528"/>
      <c r="P16" s="526" t="str">
        <f>Calcu!J11</f>
        <v/>
      </c>
      <c r="Q16" s="529"/>
      <c r="R16" s="529"/>
      <c r="S16" s="529"/>
      <c r="T16" s="529"/>
      <c r="U16" s="529"/>
      <c r="V16" s="530"/>
      <c r="W16" s="526" t="str">
        <f>IF(Calcu!G11="ⅹ",Calcu!G11,Calcu!K11)</f>
        <v/>
      </c>
      <c r="X16" s="529"/>
      <c r="Y16" s="529"/>
      <c r="Z16" s="529"/>
      <c r="AA16" s="529"/>
      <c r="AB16" s="529"/>
      <c r="AC16" s="530"/>
      <c r="AD16" s="526" t="str">
        <f>IF(Calcu!H11="ⅹ",Calcu!H11,Calcu!L11)</f>
        <v/>
      </c>
      <c r="AE16" s="529"/>
      <c r="AF16" s="529"/>
      <c r="AG16" s="529"/>
      <c r="AH16" s="529"/>
      <c r="AI16" s="529"/>
      <c r="AJ16" s="530"/>
      <c r="AK16" s="234"/>
      <c r="AL16" s="234"/>
      <c r="AM16" s="234"/>
      <c r="AN16" s="234"/>
      <c r="AO16" s="234"/>
      <c r="AP16" s="234"/>
      <c r="AQ16" s="234"/>
      <c r="AR16" s="86"/>
      <c r="AS16" s="86"/>
      <c r="AT16" s="234"/>
    </row>
    <row r="17" spans="1:46" ht="18" customHeight="1">
      <c r="A17" s="234"/>
      <c r="B17" s="545">
        <f>Calcu!C12</f>
        <v>4</v>
      </c>
      <c r="C17" s="546"/>
      <c r="D17" s="546"/>
      <c r="E17" s="546"/>
      <c r="F17" s="546"/>
      <c r="G17" s="546"/>
      <c r="H17" s="547"/>
      <c r="I17" s="526" t="str">
        <f>Calcu!E12</f>
        <v/>
      </c>
      <c r="J17" s="527"/>
      <c r="K17" s="527"/>
      <c r="L17" s="527"/>
      <c r="M17" s="527"/>
      <c r="N17" s="527"/>
      <c r="O17" s="528"/>
      <c r="P17" s="526" t="str">
        <f>Calcu!J12</f>
        <v/>
      </c>
      <c r="Q17" s="529"/>
      <c r="R17" s="529"/>
      <c r="S17" s="529"/>
      <c r="T17" s="529"/>
      <c r="U17" s="529"/>
      <c r="V17" s="530"/>
      <c r="W17" s="526" t="str">
        <f>IF(Calcu!G12="ⅹ",Calcu!G12,Calcu!K12)</f>
        <v/>
      </c>
      <c r="X17" s="529"/>
      <c r="Y17" s="529"/>
      <c r="Z17" s="529"/>
      <c r="AA17" s="529"/>
      <c r="AB17" s="529"/>
      <c r="AC17" s="530"/>
      <c r="AD17" s="526" t="str">
        <f>IF(Calcu!H12="ⅹ",Calcu!H12,Calcu!L12)</f>
        <v/>
      </c>
      <c r="AE17" s="529"/>
      <c r="AF17" s="529"/>
      <c r="AG17" s="529"/>
      <c r="AH17" s="529"/>
      <c r="AI17" s="529"/>
      <c r="AJ17" s="530"/>
      <c r="AK17" s="234"/>
      <c r="AL17" s="234"/>
      <c r="AM17" s="234"/>
      <c r="AN17" s="234"/>
      <c r="AO17" s="234"/>
      <c r="AP17" s="234"/>
      <c r="AQ17" s="234"/>
      <c r="AR17" s="86"/>
      <c r="AS17" s="86"/>
      <c r="AT17" s="234"/>
    </row>
    <row r="18" spans="1:46" ht="18" customHeight="1">
      <c r="A18" s="234"/>
      <c r="B18" s="545">
        <f>Calcu!C13</f>
        <v>5</v>
      </c>
      <c r="C18" s="546"/>
      <c r="D18" s="546"/>
      <c r="E18" s="546"/>
      <c r="F18" s="546"/>
      <c r="G18" s="546"/>
      <c r="H18" s="547"/>
      <c r="I18" s="526" t="str">
        <f>Calcu!E13</f>
        <v/>
      </c>
      <c r="J18" s="527"/>
      <c r="K18" s="527"/>
      <c r="L18" s="527"/>
      <c r="M18" s="527"/>
      <c r="N18" s="527"/>
      <c r="O18" s="528"/>
      <c r="P18" s="526" t="str">
        <f>Calcu!J13</f>
        <v/>
      </c>
      <c r="Q18" s="529"/>
      <c r="R18" s="529"/>
      <c r="S18" s="529"/>
      <c r="T18" s="529"/>
      <c r="U18" s="529"/>
      <c r="V18" s="530"/>
      <c r="W18" s="526" t="str">
        <f>IF(Calcu!G13="ⅹ",Calcu!G13,Calcu!K13)</f>
        <v/>
      </c>
      <c r="X18" s="529"/>
      <c r="Y18" s="529"/>
      <c r="Z18" s="529"/>
      <c r="AA18" s="529"/>
      <c r="AB18" s="529"/>
      <c r="AC18" s="530"/>
      <c r="AD18" s="526" t="str">
        <f>IF(Calcu!H13="ⅹ",Calcu!H13,Calcu!L13)</f>
        <v/>
      </c>
      <c r="AE18" s="529"/>
      <c r="AF18" s="529"/>
      <c r="AG18" s="529"/>
      <c r="AH18" s="529"/>
      <c r="AI18" s="529"/>
      <c r="AJ18" s="530"/>
      <c r="AK18" s="234"/>
      <c r="AL18" s="234"/>
      <c r="AM18" s="234"/>
      <c r="AN18" s="234"/>
      <c r="AO18" s="234"/>
      <c r="AP18" s="234"/>
      <c r="AQ18" s="234"/>
      <c r="AR18" s="86"/>
      <c r="AS18" s="86"/>
      <c r="AT18" s="234"/>
    </row>
    <row r="19" spans="1:46" ht="18" customHeight="1">
      <c r="A19" s="234"/>
      <c r="B19" s="545">
        <f>Calcu!C14</f>
        <v>6</v>
      </c>
      <c r="C19" s="546"/>
      <c r="D19" s="546"/>
      <c r="E19" s="546"/>
      <c r="F19" s="546"/>
      <c r="G19" s="546"/>
      <c r="H19" s="547"/>
      <c r="I19" s="526" t="str">
        <f>Calcu!E14</f>
        <v/>
      </c>
      <c r="J19" s="527"/>
      <c r="K19" s="527"/>
      <c r="L19" s="527"/>
      <c r="M19" s="527"/>
      <c r="N19" s="527"/>
      <c r="O19" s="528"/>
      <c r="P19" s="526" t="str">
        <f>Calcu!J14</f>
        <v/>
      </c>
      <c r="Q19" s="529"/>
      <c r="R19" s="529"/>
      <c r="S19" s="529"/>
      <c r="T19" s="529"/>
      <c r="U19" s="529"/>
      <c r="V19" s="530"/>
      <c r="W19" s="526" t="str">
        <f>IF(Calcu!G14="ⅹ",Calcu!G14,Calcu!K14)</f>
        <v/>
      </c>
      <c r="X19" s="529"/>
      <c r="Y19" s="529"/>
      <c r="Z19" s="529"/>
      <c r="AA19" s="529"/>
      <c r="AB19" s="529"/>
      <c r="AC19" s="530"/>
      <c r="AD19" s="526" t="str">
        <f>IF(Calcu!H14="ⅹ",Calcu!H14,Calcu!L14)</f>
        <v/>
      </c>
      <c r="AE19" s="529"/>
      <c r="AF19" s="529"/>
      <c r="AG19" s="529"/>
      <c r="AH19" s="529"/>
      <c r="AI19" s="529"/>
      <c r="AJ19" s="530"/>
      <c r="AK19" s="234"/>
      <c r="AL19" s="234"/>
      <c r="AM19" s="234"/>
      <c r="AN19" s="234"/>
      <c r="AO19" s="234"/>
      <c r="AP19" s="234"/>
      <c r="AQ19" s="234"/>
      <c r="AR19" s="86"/>
      <c r="AS19" s="86"/>
      <c r="AT19" s="234"/>
    </row>
    <row r="20" spans="1:46" ht="18" customHeight="1">
      <c r="A20" s="234"/>
      <c r="B20" s="545">
        <f>Calcu!C15</f>
        <v>7</v>
      </c>
      <c r="C20" s="546"/>
      <c r="D20" s="546"/>
      <c r="E20" s="546"/>
      <c r="F20" s="546"/>
      <c r="G20" s="546"/>
      <c r="H20" s="547"/>
      <c r="I20" s="526" t="str">
        <f>Calcu!E15</f>
        <v/>
      </c>
      <c r="J20" s="527"/>
      <c r="K20" s="527"/>
      <c r="L20" s="527"/>
      <c r="M20" s="527"/>
      <c r="N20" s="527"/>
      <c r="O20" s="528"/>
      <c r="P20" s="526" t="str">
        <f>Calcu!J15</f>
        <v/>
      </c>
      <c r="Q20" s="529"/>
      <c r="R20" s="529"/>
      <c r="S20" s="529"/>
      <c r="T20" s="529"/>
      <c r="U20" s="529"/>
      <c r="V20" s="530"/>
      <c r="W20" s="526" t="str">
        <f>IF(Calcu!G15="ⅹ",Calcu!G15,Calcu!K15)</f>
        <v/>
      </c>
      <c r="X20" s="529"/>
      <c r="Y20" s="529"/>
      <c r="Z20" s="529"/>
      <c r="AA20" s="529"/>
      <c r="AB20" s="529"/>
      <c r="AC20" s="530"/>
      <c r="AD20" s="526" t="str">
        <f>IF(Calcu!H15="ⅹ",Calcu!H15,Calcu!L15)</f>
        <v/>
      </c>
      <c r="AE20" s="529"/>
      <c r="AF20" s="529"/>
      <c r="AG20" s="529"/>
      <c r="AH20" s="529"/>
      <c r="AI20" s="529"/>
      <c r="AJ20" s="530"/>
      <c r="AK20" s="234"/>
      <c r="AL20" s="234"/>
      <c r="AM20" s="234"/>
      <c r="AN20" s="234"/>
      <c r="AO20" s="234"/>
      <c r="AP20" s="234"/>
      <c r="AQ20" s="234"/>
      <c r="AR20" s="86"/>
      <c r="AS20" s="86"/>
      <c r="AT20" s="234"/>
    </row>
    <row r="21" spans="1:46" ht="18" customHeight="1">
      <c r="A21" s="234"/>
      <c r="B21" s="545">
        <f>Calcu!C16</f>
        <v>8</v>
      </c>
      <c r="C21" s="546"/>
      <c r="D21" s="546"/>
      <c r="E21" s="546"/>
      <c r="F21" s="546"/>
      <c r="G21" s="546"/>
      <c r="H21" s="547"/>
      <c r="I21" s="526" t="str">
        <f>Calcu!E16</f>
        <v/>
      </c>
      <c r="J21" s="527"/>
      <c r="K21" s="527"/>
      <c r="L21" s="527"/>
      <c r="M21" s="527"/>
      <c r="N21" s="527"/>
      <c r="O21" s="528"/>
      <c r="P21" s="526" t="str">
        <f>Calcu!J16</f>
        <v/>
      </c>
      <c r="Q21" s="529"/>
      <c r="R21" s="529"/>
      <c r="S21" s="529"/>
      <c r="T21" s="529"/>
      <c r="U21" s="529"/>
      <c r="V21" s="530"/>
      <c r="W21" s="526" t="str">
        <f>IF(Calcu!G16="ⅹ",Calcu!G16,Calcu!K16)</f>
        <v/>
      </c>
      <c r="X21" s="529"/>
      <c r="Y21" s="529"/>
      <c r="Z21" s="529"/>
      <c r="AA21" s="529"/>
      <c r="AB21" s="529"/>
      <c r="AC21" s="530"/>
      <c r="AD21" s="526" t="str">
        <f>IF(Calcu!H16="ⅹ",Calcu!H16,Calcu!L16)</f>
        <v/>
      </c>
      <c r="AE21" s="529"/>
      <c r="AF21" s="529"/>
      <c r="AG21" s="529"/>
      <c r="AH21" s="529"/>
      <c r="AI21" s="529"/>
      <c r="AJ21" s="530"/>
      <c r="AK21" s="234"/>
      <c r="AL21" s="234"/>
      <c r="AM21" s="234"/>
      <c r="AN21" s="234"/>
      <c r="AO21" s="234"/>
      <c r="AP21" s="234"/>
      <c r="AQ21" s="234"/>
      <c r="AR21" s="86"/>
      <c r="AS21" s="86"/>
      <c r="AT21" s="234"/>
    </row>
    <row r="22" spans="1:46" ht="18" customHeight="1">
      <c r="A22" s="234"/>
      <c r="B22" s="545">
        <f>Calcu!C17</f>
        <v>9</v>
      </c>
      <c r="C22" s="546"/>
      <c r="D22" s="546"/>
      <c r="E22" s="546"/>
      <c r="F22" s="546"/>
      <c r="G22" s="546"/>
      <c r="H22" s="547"/>
      <c r="I22" s="526" t="str">
        <f>Calcu!E17</f>
        <v/>
      </c>
      <c r="J22" s="527"/>
      <c r="K22" s="527"/>
      <c r="L22" s="527"/>
      <c r="M22" s="527"/>
      <c r="N22" s="527"/>
      <c r="O22" s="528"/>
      <c r="P22" s="526" t="str">
        <f>Calcu!J17</f>
        <v/>
      </c>
      <c r="Q22" s="529"/>
      <c r="R22" s="529"/>
      <c r="S22" s="529"/>
      <c r="T22" s="529"/>
      <c r="U22" s="529"/>
      <c r="V22" s="530"/>
      <c r="W22" s="526" t="str">
        <f>IF(Calcu!G17="ⅹ",Calcu!G17,Calcu!K17)</f>
        <v/>
      </c>
      <c r="X22" s="529"/>
      <c r="Y22" s="529"/>
      <c r="Z22" s="529"/>
      <c r="AA22" s="529"/>
      <c r="AB22" s="529"/>
      <c r="AC22" s="530"/>
      <c r="AD22" s="526" t="str">
        <f>IF(Calcu!H17="ⅹ",Calcu!H17,Calcu!L17)</f>
        <v/>
      </c>
      <c r="AE22" s="529"/>
      <c r="AF22" s="529"/>
      <c r="AG22" s="529"/>
      <c r="AH22" s="529"/>
      <c r="AI22" s="529"/>
      <c r="AJ22" s="530"/>
      <c r="AK22" s="234"/>
      <c r="AL22" s="234"/>
      <c r="AM22" s="234"/>
      <c r="AN22" s="234"/>
      <c r="AO22" s="234"/>
      <c r="AP22" s="234"/>
      <c r="AQ22" s="234"/>
      <c r="AR22" s="86"/>
      <c r="AS22" s="86"/>
      <c r="AT22" s="234"/>
    </row>
    <row r="23" spans="1:46" ht="18" customHeight="1">
      <c r="A23" s="234"/>
      <c r="B23" s="545">
        <f>Calcu!C18</f>
        <v>10</v>
      </c>
      <c r="C23" s="546"/>
      <c r="D23" s="546"/>
      <c r="E23" s="546"/>
      <c r="F23" s="546"/>
      <c r="G23" s="546"/>
      <c r="H23" s="547"/>
      <c r="I23" s="526" t="str">
        <f>Calcu!E18</f>
        <v/>
      </c>
      <c r="J23" s="527"/>
      <c r="K23" s="527"/>
      <c r="L23" s="527"/>
      <c r="M23" s="527"/>
      <c r="N23" s="527"/>
      <c r="O23" s="528"/>
      <c r="P23" s="526" t="str">
        <f>Calcu!J18</f>
        <v/>
      </c>
      <c r="Q23" s="529"/>
      <c r="R23" s="529"/>
      <c r="S23" s="529"/>
      <c r="T23" s="529"/>
      <c r="U23" s="529"/>
      <c r="V23" s="530"/>
      <c r="W23" s="526" t="str">
        <f>IF(Calcu!G18="ⅹ",Calcu!G18,Calcu!K18)</f>
        <v/>
      </c>
      <c r="X23" s="529"/>
      <c r="Y23" s="529"/>
      <c r="Z23" s="529"/>
      <c r="AA23" s="529"/>
      <c r="AB23" s="529"/>
      <c r="AC23" s="530"/>
      <c r="AD23" s="526" t="str">
        <f>IF(Calcu!H18="ⅹ",Calcu!H18,Calcu!L18)</f>
        <v/>
      </c>
      <c r="AE23" s="529"/>
      <c r="AF23" s="529"/>
      <c r="AG23" s="529"/>
      <c r="AH23" s="529"/>
      <c r="AI23" s="529"/>
      <c r="AJ23" s="530"/>
      <c r="AK23" s="234"/>
      <c r="AL23" s="234"/>
      <c r="AM23" s="234"/>
      <c r="AN23" s="234"/>
      <c r="AO23" s="234"/>
      <c r="AP23" s="234"/>
      <c r="AQ23" s="234"/>
      <c r="AR23" s="86"/>
      <c r="AS23" s="86"/>
      <c r="AT23" s="234"/>
    </row>
    <row r="24" spans="1:46" ht="18" customHeight="1">
      <c r="A24" s="234"/>
      <c r="B24" s="545">
        <f>Calcu!C19</f>
        <v>11</v>
      </c>
      <c r="C24" s="546"/>
      <c r="D24" s="546"/>
      <c r="E24" s="546"/>
      <c r="F24" s="546"/>
      <c r="G24" s="546"/>
      <c r="H24" s="547"/>
      <c r="I24" s="526" t="str">
        <f>Calcu!E19</f>
        <v/>
      </c>
      <c r="J24" s="527"/>
      <c r="K24" s="527"/>
      <c r="L24" s="527"/>
      <c r="M24" s="527"/>
      <c r="N24" s="527"/>
      <c r="O24" s="528"/>
      <c r="P24" s="526" t="str">
        <f>Calcu!J19</f>
        <v/>
      </c>
      <c r="Q24" s="529"/>
      <c r="R24" s="529"/>
      <c r="S24" s="529"/>
      <c r="T24" s="529"/>
      <c r="U24" s="529"/>
      <c r="V24" s="530"/>
      <c r="W24" s="526" t="str">
        <f>IF(Calcu!G19="ⅹ",Calcu!G19,Calcu!K19)</f>
        <v/>
      </c>
      <c r="X24" s="529"/>
      <c r="Y24" s="529"/>
      <c r="Z24" s="529"/>
      <c r="AA24" s="529"/>
      <c r="AB24" s="529"/>
      <c r="AC24" s="530"/>
      <c r="AD24" s="526" t="str">
        <f>IF(Calcu!H19="ⅹ",Calcu!H19,Calcu!L19)</f>
        <v/>
      </c>
      <c r="AE24" s="529"/>
      <c r="AF24" s="529"/>
      <c r="AG24" s="529"/>
      <c r="AH24" s="529"/>
      <c r="AI24" s="529"/>
      <c r="AJ24" s="530"/>
      <c r="AK24" s="234"/>
      <c r="AL24" s="234"/>
      <c r="AM24" s="234"/>
      <c r="AN24" s="234"/>
      <c r="AO24" s="234"/>
      <c r="AP24" s="234"/>
      <c r="AQ24" s="234"/>
      <c r="AR24" s="86"/>
      <c r="AS24" s="86"/>
      <c r="AT24" s="234"/>
    </row>
    <row r="25" spans="1:46" ht="18" customHeight="1">
      <c r="A25" s="234"/>
      <c r="B25" s="545">
        <f>Calcu!C20</f>
        <v>12</v>
      </c>
      <c r="C25" s="546"/>
      <c r="D25" s="546"/>
      <c r="E25" s="546"/>
      <c r="F25" s="546"/>
      <c r="G25" s="546"/>
      <c r="H25" s="547"/>
      <c r="I25" s="526" t="str">
        <f>Calcu!E20</f>
        <v/>
      </c>
      <c r="J25" s="527"/>
      <c r="K25" s="527"/>
      <c r="L25" s="527"/>
      <c r="M25" s="527"/>
      <c r="N25" s="527"/>
      <c r="O25" s="528"/>
      <c r="P25" s="526" t="str">
        <f>Calcu!J20</f>
        <v/>
      </c>
      <c r="Q25" s="529"/>
      <c r="R25" s="529"/>
      <c r="S25" s="529"/>
      <c r="T25" s="529"/>
      <c r="U25" s="529"/>
      <c r="V25" s="530"/>
      <c r="W25" s="526" t="str">
        <f>IF(Calcu!G20="ⅹ",Calcu!G20,Calcu!K20)</f>
        <v/>
      </c>
      <c r="X25" s="529"/>
      <c r="Y25" s="529"/>
      <c r="Z25" s="529"/>
      <c r="AA25" s="529"/>
      <c r="AB25" s="529"/>
      <c r="AC25" s="530"/>
      <c r="AD25" s="526" t="str">
        <f>IF(Calcu!H20="ⅹ",Calcu!H20,Calcu!L20)</f>
        <v/>
      </c>
      <c r="AE25" s="529"/>
      <c r="AF25" s="529"/>
      <c r="AG25" s="529"/>
      <c r="AH25" s="529"/>
      <c r="AI25" s="529"/>
      <c r="AJ25" s="530"/>
      <c r="AK25" s="234"/>
      <c r="AL25" s="234"/>
      <c r="AM25" s="234"/>
      <c r="AN25" s="234"/>
      <c r="AO25" s="234"/>
      <c r="AP25" s="234"/>
      <c r="AQ25" s="234"/>
      <c r="AR25" s="86"/>
      <c r="AS25" s="86"/>
      <c r="AT25" s="234"/>
    </row>
    <row r="26" spans="1:46" ht="18" customHeight="1">
      <c r="A26" s="234"/>
      <c r="B26" s="545">
        <f>Calcu!C21</f>
        <v>13</v>
      </c>
      <c r="C26" s="546"/>
      <c r="D26" s="546"/>
      <c r="E26" s="546"/>
      <c r="F26" s="546"/>
      <c r="G26" s="546"/>
      <c r="H26" s="547"/>
      <c r="I26" s="526" t="str">
        <f>Calcu!E21</f>
        <v/>
      </c>
      <c r="J26" s="527"/>
      <c r="K26" s="527"/>
      <c r="L26" s="527"/>
      <c r="M26" s="527"/>
      <c r="N26" s="527"/>
      <c r="O26" s="528"/>
      <c r="P26" s="526" t="str">
        <f>Calcu!J21</f>
        <v/>
      </c>
      <c r="Q26" s="529"/>
      <c r="R26" s="529"/>
      <c r="S26" s="529"/>
      <c r="T26" s="529"/>
      <c r="U26" s="529"/>
      <c r="V26" s="530"/>
      <c r="W26" s="526" t="str">
        <f>IF(Calcu!G21="ⅹ",Calcu!G21,Calcu!K21)</f>
        <v/>
      </c>
      <c r="X26" s="529"/>
      <c r="Y26" s="529"/>
      <c r="Z26" s="529"/>
      <c r="AA26" s="529"/>
      <c r="AB26" s="529"/>
      <c r="AC26" s="530"/>
      <c r="AD26" s="526" t="str">
        <f>IF(Calcu!H21="ⅹ",Calcu!H21,Calcu!L21)</f>
        <v/>
      </c>
      <c r="AE26" s="529"/>
      <c r="AF26" s="529"/>
      <c r="AG26" s="529"/>
      <c r="AH26" s="529"/>
      <c r="AI26" s="529"/>
      <c r="AJ26" s="530"/>
      <c r="AK26" s="234"/>
      <c r="AL26" s="234"/>
      <c r="AM26" s="234"/>
      <c r="AN26" s="234"/>
      <c r="AO26" s="234"/>
      <c r="AP26" s="234"/>
      <c r="AQ26" s="234"/>
      <c r="AR26" s="86"/>
      <c r="AS26" s="86"/>
      <c r="AT26" s="234"/>
    </row>
    <row r="27" spans="1:46" ht="18" customHeight="1">
      <c r="A27" s="234"/>
      <c r="B27" s="545">
        <f>Calcu!C22</f>
        <v>14</v>
      </c>
      <c r="C27" s="546"/>
      <c r="D27" s="546"/>
      <c r="E27" s="546"/>
      <c r="F27" s="546"/>
      <c r="G27" s="546"/>
      <c r="H27" s="547"/>
      <c r="I27" s="526" t="str">
        <f>Calcu!E22</f>
        <v/>
      </c>
      <c r="J27" s="527"/>
      <c r="K27" s="527"/>
      <c r="L27" s="527"/>
      <c r="M27" s="527"/>
      <c r="N27" s="527"/>
      <c r="O27" s="528"/>
      <c r="P27" s="526" t="str">
        <f>Calcu!J22</f>
        <v/>
      </c>
      <c r="Q27" s="529"/>
      <c r="R27" s="529"/>
      <c r="S27" s="529"/>
      <c r="T27" s="529"/>
      <c r="U27" s="529"/>
      <c r="V27" s="530"/>
      <c r="W27" s="526" t="str">
        <f>IF(Calcu!G22="ⅹ",Calcu!G22,Calcu!K22)</f>
        <v/>
      </c>
      <c r="X27" s="529"/>
      <c r="Y27" s="529"/>
      <c r="Z27" s="529"/>
      <c r="AA27" s="529"/>
      <c r="AB27" s="529"/>
      <c r="AC27" s="530"/>
      <c r="AD27" s="526" t="str">
        <f>IF(Calcu!H22="ⅹ",Calcu!H22,Calcu!L22)</f>
        <v/>
      </c>
      <c r="AE27" s="529"/>
      <c r="AF27" s="529"/>
      <c r="AG27" s="529"/>
      <c r="AH27" s="529"/>
      <c r="AI27" s="529"/>
      <c r="AJ27" s="530"/>
      <c r="AK27" s="234"/>
      <c r="AL27" s="234"/>
      <c r="AM27" s="234"/>
      <c r="AN27" s="234"/>
      <c r="AO27" s="234"/>
      <c r="AP27" s="234"/>
      <c r="AQ27" s="234"/>
      <c r="AR27" s="86"/>
      <c r="AS27" s="86"/>
      <c r="AT27" s="234"/>
    </row>
    <row r="28" spans="1:46" ht="18" customHeight="1">
      <c r="A28" s="234"/>
      <c r="B28" s="545">
        <f>Calcu!C23</f>
        <v>15</v>
      </c>
      <c r="C28" s="546"/>
      <c r="D28" s="546"/>
      <c r="E28" s="546"/>
      <c r="F28" s="546"/>
      <c r="G28" s="546"/>
      <c r="H28" s="547"/>
      <c r="I28" s="526" t="str">
        <f>Calcu!E23</f>
        <v/>
      </c>
      <c r="J28" s="527"/>
      <c r="K28" s="527"/>
      <c r="L28" s="527"/>
      <c r="M28" s="527"/>
      <c r="N28" s="527"/>
      <c r="O28" s="528"/>
      <c r="P28" s="526" t="str">
        <f>Calcu!J23</f>
        <v/>
      </c>
      <c r="Q28" s="529"/>
      <c r="R28" s="529"/>
      <c r="S28" s="529"/>
      <c r="T28" s="529"/>
      <c r="U28" s="529"/>
      <c r="V28" s="530"/>
      <c r="W28" s="526" t="str">
        <f>IF(Calcu!G23="ⅹ",Calcu!G23,Calcu!K23)</f>
        <v/>
      </c>
      <c r="X28" s="529"/>
      <c r="Y28" s="529"/>
      <c r="Z28" s="529"/>
      <c r="AA28" s="529"/>
      <c r="AB28" s="529"/>
      <c r="AC28" s="530"/>
      <c r="AD28" s="526" t="str">
        <f>IF(Calcu!H23="ⅹ",Calcu!H23,Calcu!L23)</f>
        <v/>
      </c>
      <c r="AE28" s="529"/>
      <c r="AF28" s="529"/>
      <c r="AG28" s="529"/>
      <c r="AH28" s="529"/>
      <c r="AI28" s="529"/>
      <c r="AJ28" s="530"/>
      <c r="AK28" s="234"/>
      <c r="AL28" s="234"/>
      <c r="AM28" s="234"/>
      <c r="AN28" s="234"/>
      <c r="AO28" s="234"/>
      <c r="AP28" s="234"/>
      <c r="AQ28" s="234"/>
      <c r="AR28" s="86"/>
      <c r="AS28" s="86"/>
      <c r="AT28" s="234"/>
    </row>
    <row r="29" spans="1:46" ht="18" customHeight="1">
      <c r="A29" s="234"/>
      <c r="B29" s="545">
        <f>Calcu!C24</f>
        <v>16</v>
      </c>
      <c r="C29" s="546"/>
      <c r="D29" s="546"/>
      <c r="E29" s="546"/>
      <c r="F29" s="546"/>
      <c r="G29" s="546"/>
      <c r="H29" s="547"/>
      <c r="I29" s="526" t="str">
        <f>Calcu!E24</f>
        <v/>
      </c>
      <c r="J29" s="527"/>
      <c r="K29" s="527"/>
      <c r="L29" s="527"/>
      <c r="M29" s="527"/>
      <c r="N29" s="527"/>
      <c r="O29" s="528"/>
      <c r="P29" s="526" t="str">
        <f>Calcu!J24</f>
        <v/>
      </c>
      <c r="Q29" s="529"/>
      <c r="R29" s="529"/>
      <c r="S29" s="529"/>
      <c r="T29" s="529"/>
      <c r="U29" s="529"/>
      <c r="V29" s="530"/>
      <c r="W29" s="526" t="str">
        <f>IF(Calcu!G24="ⅹ",Calcu!G24,Calcu!K24)</f>
        <v/>
      </c>
      <c r="X29" s="529"/>
      <c r="Y29" s="529"/>
      <c r="Z29" s="529"/>
      <c r="AA29" s="529"/>
      <c r="AB29" s="529"/>
      <c r="AC29" s="530"/>
      <c r="AD29" s="526" t="str">
        <f>IF(Calcu!H24="ⅹ",Calcu!H24,Calcu!L24)</f>
        <v/>
      </c>
      <c r="AE29" s="529"/>
      <c r="AF29" s="529"/>
      <c r="AG29" s="529"/>
      <c r="AH29" s="529"/>
      <c r="AI29" s="529"/>
      <c r="AJ29" s="530"/>
      <c r="AK29" s="234"/>
      <c r="AL29" s="234"/>
      <c r="AM29" s="234"/>
      <c r="AN29" s="234"/>
      <c r="AO29" s="234"/>
      <c r="AP29" s="234"/>
      <c r="AQ29" s="234"/>
      <c r="AR29" s="86"/>
      <c r="AS29" s="86"/>
      <c r="AT29" s="234"/>
    </row>
    <row r="30" spans="1:46" ht="18" customHeight="1">
      <c r="A30" s="234"/>
      <c r="B30" s="545">
        <f>Calcu!C25</f>
        <v>17</v>
      </c>
      <c r="C30" s="546"/>
      <c r="D30" s="546"/>
      <c r="E30" s="546"/>
      <c r="F30" s="546"/>
      <c r="G30" s="546"/>
      <c r="H30" s="547"/>
      <c r="I30" s="526" t="str">
        <f>Calcu!E25</f>
        <v/>
      </c>
      <c r="J30" s="527"/>
      <c r="K30" s="527"/>
      <c r="L30" s="527"/>
      <c r="M30" s="527"/>
      <c r="N30" s="527"/>
      <c r="O30" s="528"/>
      <c r="P30" s="526" t="str">
        <f>Calcu!J25</f>
        <v/>
      </c>
      <c r="Q30" s="529"/>
      <c r="R30" s="529"/>
      <c r="S30" s="529"/>
      <c r="T30" s="529"/>
      <c r="U30" s="529"/>
      <c r="V30" s="530"/>
      <c r="W30" s="526" t="str">
        <f>IF(Calcu!G25="ⅹ",Calcu!G25,Calcu!K25)</f>
        <v/>
      </c>
      <c r="X30" s="529"/>
      <c r="Y30" s="529"/>
      <c r="Z30" s="529"/>
      <c r="AA30" s="529"/>
      <c r="AB30" s="529"/>
      <c r="AC30" s="530"/>
      <c r="AD30" s="526" t="str">
        <f>IF(Calcu!H25="ⅹ",Calcu!H25,Calcu!L25)</f>
        <v/>
      </c>
      <c r="AE30" s="529"/>
      <c r="AF30" s="529"/>
      <c r="AG30" s="529"/>
      <c r="AH30" s="529"/>
      <c r="AI30" s="529"/>
      <c r="AJ30" s="530"/>
      <c r="AK30" s="234"/>
      <c r="AL30" s="234"/>
      <c r="AM30" s="234"/>
      <c r="AN30" s="234"/>
      <c r="AO30" s="234"/>
      <c r="AP30" s="234"/>
      <c r="AQ30" s="234"/>
      <c r="AR30" s="86"/>
      <c r="AS30" s="86"/>
      <c r="AT30" s="234"/>
    </row>
    <row r="31" spans="1:46" ht="18" customHeight="1">
      <c r="A31" s="234"/>
      <c r="B31" s="545">
        <f>Calcu!C26</f>
        <v>18</v>
      </c>
      <c r="C31" s="546"/>
      <c r="D31" s="546"/>
      <c r="E31" s="546"/>
      <c r="F31" s="546"/>
      <c r="G31" s="546"/>
      <c r="H31" s="547"/>
      <c r="I31" s="526" t="str">
        <f>Calcu!E26</f>
        <v/>
      </c>
      <c r="J31" s="527"/>
      <c r="K31" s="527"/>
      <c r="L31" s="527"/>
      <c r="M31" s="527"/>
      <c r="N31" s="527"/>
      <c r="O31" s="528"/>
      <c r="P31" s="526" t="str">
        <f>Calcu!J26</f>
        <v/>
      </c>
      <c r="Q31" s="529"/>
      <c r="R31" s="529"/>
      <c r="S31" s="529"/>
      <c r="T31" s="529"/>
      <c r="U31" s="529"/>
      <c r="V31" s="530"/>
      <c r="W31" s="526" t="str">
        <f>IF(Calcu!G26="ⅹ",Calcu!G26,Calcu!K26)</f>
        <v/>
      </c>
      <c r="X31" s="529"/>
      <c r="Y31" s="529"/>
      <c r="Z31" s="529"/>
      <c r="AA31" s="529"/>
      <c r="AB31" s="529"/>
      <c r="AC31" s="530"/>
      <c r="AD31" s="526" t="str">
        <f>IF(Calcu!H26="ⅹ",Calcu!H26,Calcu!L26)</f>
        <v/>
      </c>
      <c r="AE31" s="529"/>
      <c r="AF31" s="529"/>
      <c r="AG31" s="529"/>
      <c r="AH31" s="529"/>
      <c r="AI31" s="529"/>
      <c r="AJ31" s="530"/>
      <c r="AK31" s="234"/>
      <c r="AL31" s="234"/>
      <c r="AM31" s="234"/>
      <c r="AN31" s="234"/>
      <c r="AO31" s="234"/>
      <c r="AP31" s="234"/>
      <c r="AQ31" s="234"/>
      <c r="AR31" s="86"/>
      <c r="AS31" s="86"/>
      <c r="AT31" s="234"/>
    </row>
    <row r="32" spans="1:46" ht="18" customHeight="1">
      <c r="A32" s="234"/>
      <c r="B32" s="545">
        <f>Calcu!C27</f>
        <v>19</v>
      </c>
      <c r="C32" s="546"/>
      <c r="D32" s="546"/>
      <c r="E32" s="546"/>
      <c r="F32" s="546"/>
      <c r="G32" s="546"/>
      <c r="H32" s="547"/>
      <c r="I32" s="526" t="str">
        <f>Calcu!E27</f>
        <v/>
      </c>
      <c r="J32" s="527"/>
      <c r="K32" s="527"/>
      <c r="L32" s="527"/>
      <c r="M32" s="527"/>
      <c r="N32" s="527"/>
      <c r="O32" s="528"/>
      <c r="P32" s="526" t="str">
        <f>Calcu!J27</f>
        <v/>
      </c>
      <c r="Q32" s="529"/>
      <c r="R32" s="529"/>
      <c r="S32" s="529"/>
      <c r="T32" s="529"/>
      <c r="U32" s="529"/>
      <c r="V32" s="530"/>
      <c r="W32" s="526" t="str">
        <f>IF(Calcu!G27="ⅹ",Calcu!G27,Calcu!K27)</f>
        <v/>
      </c>
      <c r="X32" s="529"/>
      <c r="Y32" s="529"/>
      <c r="Z32" s="529"/>
      <c r="AA32" s="529"/>
      <c r="AB32" s="529"/>
      <c r="AC32" s="530"/>
      <c r="AD32" s="526" t="str">
        <f>IF(Calcu!H27="ⅹ",Calcu!H27,Calcu!L27)</f>
        <v/>
      </c>
      <c r="AE32" s="529"/>
      <c r="AF32" s="529"/>
      <c r="AG32" s="529"/>
      <c r="AH32" s="529"/>
      <c r="AI32" s="529"/>
      <c r="AJ32" s="530"/>
      <c r="AK32" s="234"/>
      <c r="AL32" s="234"/>
      <c r="AM32" s="234"/>
      <c r="AN32" s="234"/>
      <c r="AO32" s="234"/>
      <c r="AP32" s="234"/>
      <c r="AQ32" s="234"/>
      <c r="AR32" s="86"/>
      <c r="AS32" s="86"/>
      <c r="AT32" s="234"/>
    </row>
    <row r="33" spans="1:46" ht="18" customHeight="1">
      <c r="A33" s="234"/>
      <c r="B33" s="545">
        <f>Calcu!C28</f>
        <v>20</v>
      </c>
      <c r="C33" s="546"/>
      <c r="D33" s="546"/>
      <c r="E33" s="546"/>
      <c r="F33" s="546"/>
      <c r="G33" s="546"/>
      <c r="H33" s="547"/>
      <c r="I33" s="526" t="str">
        <f>Calcu!E28</f>
        <v/>
      </c>
      <c r="J33" s="527"/>
      <c r="K33" s="527"/>
      <c r="L33" s="527"/>
      <c r="M33" s="527"/>
      <c r="N33" s="527"/>
      <c r="O33" s="528"/>
      <c r="P33" s="526" t="str">
        <f>Calcu!J28</f>
        <v/>
      </c>
      <c r="Q33" s="529"/>
      <c r="R33" s="529"/>
      <c r="S33" s="529"/>
      <c r="T33" s="529"/>
      <c r="U33" s="529"/>
      <c r="V33" s="530"/>
      <c r="W33" s="526" t="str">
        <f>IF(Calcu!G28="ⅹ",Calcu!G28,Calcu!K28)</f>
        <v/>
      </c>
      <c r="X33" s="529"/>
      <c r="Y33" s="529"/>
      <c r="Z33" s="529"/>
      <c r="AA33" s="529"/>
      <c r="AB33" s="529"/>
      <c r="AC33" s="530"/>
      <c r="AD33" s="526" t="str">
        <f>IF(Calcu!H28="ⅹ",Calcu!H28,Calcu!L28)</f>
        <v/>
      </c>
      <c r="AE33" s="529"/>
      <c r="AF33" s="529"/>
      <c r="AG33" s="529"/>
      <c r="AH33" s="529"/>
      <c r="AI33" s="529"/>
      <c r="AJ33" s="530"/>
      <c r="AK33" s="234"/>
      <c r="AL33" s="234"/>
      <c r="AM33" s="234"/>
      <c r="AN33" s="234"/>
      <c r="AO33" s="234"/>
      <c r="AP33" s="234"/>
      <c r="AQ33" s="234"/>
      <c r="AR33" s="86"/>
      <c r="AS33" s="86"/>
      <c r="AT33" s="234"/>
    </row>
    <row r="34" spans="1:46" ht="18" customHeight="1">
      <c r="A34" s="234"/>
      <c r="B34" s="545">
        <f>Calcu!C29</f>
        <v>21</v>
      </c>
      <c r="C34" s="546"/>
      <c r="D34" s="546"/>
      <c r="E34" s="546"/>
      <c r="F34" s="546"/>
      <c r="G34" s="546"/>
      <c r="H34" s="547"/>
      <c r="I34" s="526" t="str">
        <f>Calcu!E29</f>
        <v/>
      </c>
      <c r="J34" s="527"/>
      <c r="K34" s="527"/>
      <c r="L34" s="527"/>
      <c r="M34" s="527"/>
      <c r="N34" s="527"/>
      <c r="O34" s="528"/>
      <c r="P34" s="526" t="str">
        <f>Calcu!J29</f>
        <v/>
      </c>
      <c r="Q34" s="529"/>
      <c r="R34" s="529"/>
      <c r="S34" s="529"/>
      <c r="T34" s="529"/>
      <c r="U34" s="529"/>
      <c r="V34" s="530"/>
      <c r="W34" s="526" t="str">
        <f>IF(Calcu!G29="ⅹ",Calcu!G29,Calcu!K29)</f>
        <v/>
      </c>
      <c r="X34" s="529"/>
      <c r="Y34" s="529"/>
      <c r="Z34" s="529"/>
      <c r="AA34" s="529"/>
      <c r="AB34" s="529"/>
      <c r="AC34" s="530"/>
      <c r="AD34" s="526" t="str">
        <f>IF(Calcu!H29="ⅹ",Calcu!H29,Calcu!L29)</f>
        <v/>
      </c>
      <c r="AE34" s="529"/>
      <c r="AF34" s="529"/>
      <c r="AG34" s="529"/>
      <c r="AH34" s="529"/>
      <c r="AI34" s="529"/>
      <c r="AJ34" s="530"/>
      <c r="AK34" s="234"/>
      <c r="AL34" s="234"/>
      <c r="AM34" s="234"/>
      <c r="AN34" s="234"/>
      <c r="AO34" s="234"/>
      <c r="AP34" s="234"/>
      <c r="AQ34" s="234"/>
      <c r="AR34" s="86"/>
      <c r="AS34" s="86"/>
      <c r="AT34" s="234"/>
    </row>
    <row r="35" spans="1:46" ht="18" customHeight="1">
      <c r="A35" s="234"/>
      <c r="B35" s="545">
        <f>Calcu!C30</f>
        <v>22</v>
      </c>
      <c r="C35" s="546"/>
      <c r="D35" s="546"/>
      <c r="E35" s="546"/>
      <c r="F35" s="546"/>
      <c r="G35" s="546"/>
      <c r="H35" s="547"/>
      <c r="I35" s="526" t="str">
        <f>Calcu!E30</f>
        <v/>
      </c>
      <c r="J35" s="527"/>
      <c r="K35" s="527"/>
      <c r="L35" s="527"/>
      <c r="M35" s="527"/>
      <c r="N35" s="527"/>
      <c r="O35" s="528"/>
      <c r="P35" s="526" t="str">
        <f>Calcu!J30</f>
        <v/>
      </c>
      <c r="Q35" s="529"/>
      <c r="R35" s="529"/>
      <c r="S35" s="529"/>
      <c r="T35" s="529"/>
      <c r="U35" s="529"/>
      <c r="V35" s="530"/>
      <c r="W35" s="526" t="str">
        <f>IF(Calcu!G30="ⅹ",Calcu!G30,Calcu!K30)</f>
        <v/>
      </c>
      <c r="X35" s="529"/>
      <c r="Y35" s="529"/>
      <c r="Z35" s="529"/>
      <c r="AA35" s="529"/>
      <c r="AB35" s="529"/>
      <c r="AC35" s="530"/>
      <c r="AD35" s="526" t="str">
        <f>IF(Calcu!H30="ⅹ",Calcu!H30,Calcu!L30)</f>
        <v/>
      </c>
      <c r="AE35" s="529"/>
      <c r="AF35" s="529"/>
      <c r="AG35" s="529"/>
      <c r="AH35" s="529"/>
      <c r="AI35" s="529"/>
      <c r="AJ35" s="530"/>
      <c r="AK35" s="234"/>
      <c r="AL35" s="234"/>
      <c r="AM35" s="234"/>
      <c r="AN35" s="234"/>
      <c r="AO35" s="234"/>
      <c r="AP35" s="234"/>
      <c r="AQ35" s="234"/>
      <c r="AR35" s="86"/>
      <c r="AS35" s="86"/>
      <c r="AT35" s="234"/>
    </row>
    <row r="36" spans="1:46" ht="18" customHeight="1">
      <c r="A36" s="234"/>
      <c r="B36" s="545">
        <f>Calcu!C31</f>
        <v>23</v>
      </c>
      <c r="C36" s="546"/>
      <c r="D36" s="546"/>
      <c r="E36" s="546"/>
      <c r="F36" s="546"/>
      <c r="G36" s="546"/>
      <c r="H36" s="547"/>
      <c r="I36" s="526" t="str">
        <f>Calcu!E31</f>
        <v/>
      </c>
      <c r="J36" s="527"/>
      <c r="K36" s="527"/>
      <c r="L36" s="527"/>
      <c r="M36" s="527"/>
      <c r="N36" s="527"/>
      <c r="O36" s="528"/>
      <c r="P36" s="526" t="str">
        <f>Calcu!J31</f>
        <v/>
      </c>
      <c r="Q36" s="529"/>
      <c r="R36" s="529"/>
      <c r="S36" s="529"/>
      <c r="T36" s="529"/>
      <c r="U36" s="529"/>
      <c r="V36" s="530"/>
      <c r="W36" s="526" t="str">
        <f>IF(Calcu!G31="ⅹ",Calcu!G31,Calcu!K31)</f>
        <v/>
      </c>
      <c r="X36" s="529"/>
      <c r="Y36" s="529"/>
      <c r="Z36" s="529"/>
      <c r="AA36" s="529"/>
      <c r="AB36" s="529"/>
      <c r="AC36" s="530"/>
      <c r="AD36" s="526" t="str">
        <f>IF(Calcu!H31="ⅹ",Calcu!H31,Calcu!L31)</f>
        <v/>
      </c>
      <c r="AE36" s="529"/>
      <c r="AF36" s="529"/>
      <c r="AG36" s="529"/>
      <c r="AH36" s="529"/>
      <c r="AI36" s="529"/>
      <c r="AJ36" s="530"/>
      <c r="AK36" s="234"/>
      <c r="AL36" s="234"/>
      <c r="AM36" s="234"/>
      <c r="AN36" s="234"/>
      <c r="AO36" s="234"/>
      <c r="AP36" s="234"/>
      <c r="AQ36" s="234"/>
      <c r="AR36" s="86"/>
      <c r="AS36" s="86"/>
      <c r="AT36" s="234"/>
    </row>
    <row r="37" spans="1:46" ht="18" customHeight="1">
      <c r="A37" s="234"/>
      <c r="B37" s="545">
        <f>Calcu!C32</f>
        <v>24</v>
      </c>
      <c r="C37" s="546"/>
      <c r="D37" s="546"/>
      <c r="E37" s="546"/>
      <c r="F37" s="546"/>
      <c r="G37" s="546"/>
      <c r="H37" s="547"/>
      <c r="I37" s="526" t="str">
        <f>Calcu!E32</f>
        <v/>
      </c>
      <c r="J37" s="527"/>
      <c r="K37" s="527"/>
      <c r="L37" s="527"/>
      <c r="M37" s="527"/>
      <c r="N37" s="527"/>
      <c r="O37" s="528"/>
      <c r="P37" s="526" t="str">
        <f>Calcu!J32</f>
        <v/>
      </c>
      <c r="Q37" s="529"/>
      <c r="R37" s="529"/>
      <c r="S37" s="529"/>
      <c r="T37" s="529"/>
      <c r="U37" s="529"/>
      <c r="V37" s="530"/>
      <c r="W37" s="526" t="str">
        <f>IF(Calcu!G32="ⅹ",Calcu!G32,Calcu!K32)</f>
        <v/>
      </c>
      <c r="X37" s="529"/>
      <c r="Y37" s="529"/>
      <c r="Z37" s="529"/>
      <c r="AA37" s="529"/>
      <c r="AB37" s="529"/>
      <c r="AC37" s="530"/>
      <c r="AD37" s="526" t="str">
        <f>IF(Calcu!H32="ⅹ",Calcu!H32,Calcu!L32)</f>
        <v/>
      </c>
      <c r="AE37" s="529"/>
      <c r="AF37" s="529"/>
      <c r="AG37" s="529"/>
      <c r="AH37" s="529"/>
      <c r="AI37" s="529"/>
      <c r="AJ37" s="530"/>
      <c r="AK37" s="234"/>
      <c r="AL37" s="234"/>
      <c r="AM37" s="234"/>
      <c r="AN37" s="234"/>
      <c r="AO37" s="234"/>
      <c r="AP37" s="234"/>
      <c r="AQ37" s="234"/>
      <c r="AR37" s="86"/>
      <c r="AS37" s="86"/>
      <c r="AT37" s="234"/>
    </row>
    <row r="38" spans="1:46" ht="18" customHeight="1">
      <c r="A38" s="234"/>
      <c r="B38" s="545">
        <f>Calcu!C33</f>
        <v>25</v>
      </c>
      <c r="C38" s="546"/>
      <c r="D38" s="546"/>
      <c r="E38" s="546"/>
      <c r="F38" s="546"/>
      <c r="G38" s="546"/>
      <c r="H38" s="547"/>
      <c r="I38" s="526" t="str">
        <f>Calcu!E33</f>
        <v/>
      </c>
      <c r="J38" s="527"/>
      <c r="K38" s="527"/>
      <c r="L38" s="527"/>
      <c r="M38" s="527"/>
      <c r="N38" s="527"/>
      <c r="O38" s="528"/>
      <c r="P38" s="526" t="str">
        <f>Calcu!J33</f>
        <v/>
      </c>
      <c r="Q38" s="529"/>
      <c r="R38" s="529"/>
      <c r="S38" s="529"/>
      <c r="T38" s="529"/>
      <c r="U38" s="529"/>
      <c r="V38" s="530"/>
      <c r="W38" s="526" t="str">
        <f>IF(Calcu!G33="ⅹ",Calcu!G33,Calcu!K33)</f>
        <v/>
      </c>
      <c r="X38" s="529"/>
      <c r="Y38" s="529"/>
      <c r="Z38" s="529"/>
      <c r="AA38" s="529"/>
      <c r="AB38" s="529"/>
      <c r="AC38" s="530"/>
      <c r="AD38" s="526" t="str">
        <f>IF(Calcu!H33="ⅹ",Calcu!H33,Calcu!L33)</f>
        <v/>
      </c>
      <c r="AE38" s="529"/>
      <c r="AF38" s="529"/>
      <c r="AG38" s="529"/>
      <c r="AH38" s="529"/>
      <c r="AI38" s="529"/>
      <c r="AJ38" s="530"/>
      <c r="AK38" s="234"/>
      <c r="AL38" s="234"/>
      <c r="AM38" s="234"/>
      <c r="AN38" s="234"/>
      <c r="AO38" s="234"/>
      <c r="AP38" s="234"/>
      <c r="AQ38" s="234"/>
      <c r="AR38" s="86"/>
      <c r="AS38" s="86"/>
      <c r="AT38" s="234"/>
    </row>
    <row r="39" spans="1:46" ht="18" customHeight="1">
      <c r="A39" s="234"/>
      <c r="B39" s="545">
        <f>Calcu!C34</f>
        <v>26</v>
      </c>
      <c r="C39" s="546"/>
      <c r="D39" s="546"/>
      <c r="E39" s="546"/>
      <c r="F39" s="546"/>
      <c r="G39" s="546"/>
      <c r="H39" s="547"/>
      <c r="I39" s="526" t="str">
        <f>Calcu!E34</f>
        <v/>
      </c>
      <c r="J39" s="527"/>
      <c r="K39" s="527"/>
      <c r="L39" s="527"/>
      <c r="M39" s="527"/>
      <c r="N39" s="527"/>
      <c r="O39" s="528"/>
      <c r="P39" s="526" t="str">
        <f>Calcu!J34</f>
        <v/>
      </c>
      <c r="Q39" s="529"/>
      <c r="R39" s="529"/>
      <c r="S39" s="529"/>
      <c r="T39" s="529"/>
      <c r="U39" s="529"/>
      <c r="V39" s="530"/>
      <c r="W39" s="526" t="str">
        <f>IF(Calcu!G34="ⅹ",Calcu!G34,Calcu!K34)</f>
        <v/>
      </c>
      <c r="X39" s="529"/>
      <c r="Y39" s="529"/>
      <c r="Z39" s="529"/>
      <c r="AA39" s="529"/>
      <c r="AB39" s="529"/>
      <c r="AC39" s="530"/>
      <c r="AD39" s="526" t="str">
        <f>IF(Calcu!H34="ⅹ",Calcu!H34,Calcu!L34)</f>
        <v/>
      </c>
      <c r="AE39" s="529"/>
      <c r="AF39" s="529"/>
      <c r="AG39" s="529"/>
      <c r="AH39" s="529"/>
      <c r="AI39" s="529"/>
      <c r="AJ39" s="530"/>
      <c r="AK39" s="234"/>
      <c r="AL39" s="234"/>
      <c r="AM39" s="234"/>
      <c r="AN39" s="234"/>
      <c r="AO39" s="234"/>
      <c r="AP39" s="234"/>
      <c r="AQ39" s="234"/>
      <c r="AR39" s="86"/>
      <c r="AS39" s="86"/>
      <c r="AT39" s="234"/>
    </row>
    <row r="40" spans="1:46" ht="18" customHeight="1">
      <c r="A40" s="234"/>
      <c r="B40" s="545">
        <f>Calcu!C35</f>
        <v>27</v>
      </c>
      <c r="C40" s="546"/>
      <c r="D40" s="546"/>
      <c r="E40" s="546"/>
      <c r="F40" s="546"/>
      <c r="G40" s="546"/>
      <c r="H40" s="547"/>
      <c r="I40" s="526" t="str">
        <f>Calcu!E35</f>
        <v/>
      </c>
      <c r="J40" s="527"/>
      <c r="K40" s="527"/>
      <c r="L40" s="527"/>
      <c r="M40" s="527"/>
      <c r="N40" s="527"/>
      <c r="O40" s="528"/>
      <c r="P40" s="526" t="str">
        <f>Calcu!J35</f>
        <v/>
      </c>
      <c r="Q40" s="529"/>
      <c r="R40" s="529"/>
      <c r="S40" s="529"/>
      <c r="T40" s="529"/>
      <c r="U40" s="529"/>
      <c r="V40" s="530"/>
      <c r="W40" s="526" t="str">
        <f>IF(Calcu!G35="ⅹ",Calcu!G35,Calcu!K35)</f>
        <v/>
      </c>
      <c r="X40" s="529"/>
      <c r="Y40" s="529"/>
      <c r="Z40" s="529"/>
      <c r="AA40" s="529"/>
      <c r="AB40" s="529"/>
      <c r="AC40" s="530"/>
      <c r="AD40" s="526" t="str">
        <f>IF(Calcu!H35="ⅹ",Calcu!H35,Calcu!L35)</f>
        <v/>
      </c>
      <c r="AE40" s="529"/>
      <c r="AF40" s="529"/>
      <c r="AG40" s="529"/>
      <c r="AH40" s="529"/>
      <c r="AI40" s="529"/>
      <c r="AJ40" s="530"/>
      <c r="AK40" s="234"/>
      <c r="AL40" s="234"/>
      <c r="AM40" s="234"/>
      <c r="AN40" s="234"/>
      <c r="AO40" s="234"/>
      <c r="AP40" s="234"/>
      <c r="AQ40" s="234"/>
      <c r="AR40" s="86"/>
      <c r="AS40" s="86"/>
      <c r="AT40" s="234"/>
    </row>
    <row r="41" spans="1:46" ht="18" customHeight="1">
      <c r="A41" s="234"/>
      <c r="B41" s="545">
        <f>Calcu!C36</f>
        <v>28</v>
      </c>
      <c r="C41" s="546"/>
      <c r="D41" s="546"/>
      <c r="E41" s="546"/>
      <c r="F41" s="546"/>
      <c r="G41" s="546"/>
      <c r="H41" s="547"/>
      <c r="I41" s="526" t="str">
        <f>Calcu!E36</f>
        <v/>
      </c>
      <c r="J41" s="527"/>
      <c r="K41" s="527"/>
      <c r="L41" s="527"/>
      <c r="M41" s="527"/>
      <c r="N41" s="527"/>
      <c r="O41" s="528"/>
      <c r="P41" s="526" t="str">
        <f>Calcu!J36</f>
        <v/>
      </c>
      <c r="Q41" s="529"/>
      <c r="R41" s="529"/>
      <c r="S41" s="529"/>
      <c r="T41" s="529"/>
      <c r="U41" s="529"/>
      <c r="V41" s="530"/>
      <c r="W41" s="526" t="str">
        <f>IF(Calcu!G36="ⅹ",Calcu!G36,Calcu!K36)</f>
        <v/>
      </c>
      <c r="X41" s="529"/>
      <c r="Y41" s="529"/>
      <c r="Z41" s="529"/>
      <c r="AA41" s="529"/>
      <c r="AB41" s="529"/>
      <c r="AC41" s="530"/>
      <c r="AD41" s="526" t="str">
        <f>IF(Calcu!H36="ⅹ",Calcu!H36,Calcu!L36)</f>
        <v/>
      </c>
      <c r="AE41" s="529"/>
      <c r="AF41" s="529"/>
      <c r="AG41" s="529"/>
      <c r="AH41" s="529"/>
      <c r="AI41" s="529"/>
      <c r="AJ41" s="530"/>
      <c r="AK41" s="234"/>
      <c r="AL41" s="234"/>
      <c r="AM41" s="234"/>
      <c r="AN41" s="234"/>
      <c r="AO41" s="234"/>
      <c r="AP41" s="234"/>
      <c r="AQ41" s="234"/>
      <c r="AR41" s="86"/>
      <c r="AS41" s="86"/>
      <c r="AT41" s="234"/>
    </row>
    <row r="42" spans="1:46" ht="18" customHeight="1">
      <c r="A42" s="234"/>
      <c r="B42" s="545">
        <f>Calcu!C37</f>
        <v>29</v>
      </c>
      <c r="C42" s="546"/>
      <c r="D42" s="546"/>
      <c r="E42" s="546"/>
      <c r="F42" s="546"/>
      <c r="G42" s="546"/>
      <c r="H42" s="547"/>
      <c r="I42" s="526" t="str">
        <f>Calcu!E37</f>
        <v/>
      </c>
      <c r="J42" s="527"/>
      <c r="K42" s="527"/>
      <c r="L42" s="527"/>
      <c r="M42" s="527"/>
      <c r="N42" s="527"/>
      <c r="O42" s="528"/>
      <c r="P42" s="526" t="str">
        <f>Calcu!J37</f>
        <v/>
      </c>
      <c r="Q42" s="529"/>
      <c r="R42" s="529"/>
      <c r="S42" s="529"/>
      <c r="T42" s="529"/>
      <c r="U42" s="529"/>
      <c r="V42" s="530"/>
      <c r="W42" s="526" t="str">
        <f>IF(Calcu!G37="ⅹ",Calcu!G37,Calcu!K37)</f>
        <v/>
      </c>
      <c r="X42" s="529"/>
      <c r="Y42" s="529"/>
      <c r="Z42" s="529"/>
      <c r="AA42" s="529"/>
      <c r="AB42" s="529"/>
      <c r="AC42" s="530"/>
      <c r="AD42" s="526" t="str">
        <f>IF(Calcu!H37="ⅹ",Calcu!H37,Calcu!L37)</f>
        <v/>
      </c>
      <c r="AE42" s="529"/>
      <c r="AF42" s="529"/>
      <c r="AG42" s="529"/>
      <c r="AH42" s="529"/>
      <c r="AI42" s="529"/>
      <c r="AJ42" s="530"/>
      <c r="AK42" s="234"/>
      <c r="AL42" s="234"/>
      <c r="AM42" s="234"/>
      <c r="AN42" s="234"/>
      <c r="AO42" s="234"/>
      <c r="AP42" s="234"/>
      <c r="AQ42" s="234"/>
      <c r="AR42" s="86"/>
      <c r="AS42" s="86"/>
      <c r="AT42" s="234"/>
    </row>
    <row r="43" spans="1:46" ht="18" customHeight="1">
      <c r="A43" s="234"/>
      <c r="B43" s="545">
        <f>Calcu!C38</f>
        <v>30</v>
      </c>
      <c r="C43" s="546"/>
      <c r="D43" s="546"/>
      <c r="E43" s="546"/>
      <c r="F43" s="546"/>
      <c r="G43" s="546"/>
      <c r="H43" s="547"/>
      <c r="I43" s="526" t="str">
        <f>Calcu!E38</f>
        <v/>
      </c>
      <c r="J43" s="527"/>
      <c r="K43" s="527"/>
      <c r="L43" s="527"/>
      <c r="M43" s="527"/>
      <c r="N43" s="527"/>
      <c r="O43" s="528"/>
      <c r="P43" s="526" t="str">
        <f>Calcu!J38</f>
        <v/>
      </c>
      <c r="Q43" s="529"/>
      <c r="R43" s="529"/>
      <c r="S43" s="529"/>
      <c r="T43" s="529"/>
      <c r="U43" s="529"/>
      <c r="V43" s="530"/>
      <c r="W43" s="526" t="str">
        <f>IF(Calcu!G38="ⅹ",Calcu!G38,Calcu!K38)</f>
        <v/>
      </c>
      <c r="X43" s="529"/>
      <c r="Y43" s="529"/>
      <c r="Z43" s="529"/>
      <c r="AA43" s="529"/>
      <c r="AB43" s="529"/>
      <c r="AC43" s="530"/>
      <c r="AD43" s="526" t="str">
        <f>IF(Calcu!H38="ⅹ",Calcu!H38,Calcu!L38)</f>
        <v/>
      </c>
      <c r="AE43" s="529"/>
      <c r="AF43" s="529"/>
      <c r="AG43" s="529"/>
      <c r="AH43" s="529"/>
      <c r="AI43" s="529"/>
      <c r="AJ43" s="530"/>
      <c r="AK43" s="234"/>
      <c r="AL43" s="234"/>
      <c r="AM43" s="234"/>
      <c r="AN43" s="234"/>
      <c r="AO43" s="234"/>
      <c r="AP43" s="234"/>
      <c r="AQ43" s="234"/>
      <c r="AR43" s="86"/>
      <c r="AS43" s="86"/>
      <c r="AT43" s="234"/>
    </row>
    <row r="44" spans="1:46" s="234" customFormat="1" ht="18" customHeight="1"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354"/>
      <c r="AJ44" s="354"/>
      <c r="AK44" s="233"/>
      <c r="AL44" s="233"/>
      <c r="AM44" s="233"/>
      <c r="AN44" s="233"/>
      <c r="AO44" s="233"/>
      <c r="AP44" s="233"/>
      <c r="AQ44" s="233"/>
      <c r="AR44" s="86"/>
      <c r="AS44" s="86"/>
    </row>
    <row r="45" spans="1:46" ht="18" customHeight="1">
      <c r="A45" s="130" t="s">
        <v>214</v>
      </c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</row>
    <row r="46" spans="1:46" ht="18" customHeight="1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2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</row>
    <row r="47" spans="1:46" ht="18" customHeight="1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</row>
    <row r="48" spans="1:46" ht="18" customHeight="1">
      <c r="A48" s="234"/>
      <c r="B48" s="234"/>
      <c r="C48" s="615" t="s">
        <v>215</v>
      </c>
      <c r="D48" s="615"/>
      <c r="E48" s="329" t="s">
        <v>717</v>
      </c>
      <c r="F48" s="234" t="s">
        <v>714</v>
      </c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</row>
    <row r="49" spans="1:46" ht="18" customHeight="1">
      <c r="A49" s="234"/>
      <c r="B49" s="234"/>
      <c r="C49" s="615" t="s">
        <v>718</v>
      </c>
      <c r="D49" s="615"/>
      <c r="E49" s="329" t="s">
        <v>717</v>
      </c>
      <c r="F49" s="234" t="s">
        <v>715</v>
      </c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</row>
    <row r="50" spans="1:46" ht="18" customHeight="1">
      <c r="A50" s="234"/>
      <c r="B50" s="234"/>
      <c r="C50" s="615" t="s">
        <v>719</v>
      </c>
      <c r="D50" s="615"/>
      <c r="E50" s="329" t="s">
        <v>717</v>
      </c>
      <c r="F50" s="234" t="s">
        <v>716</v>
      </c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</row>
    <row r="51" spans="1:46" ht="18" customHeight="1">
      <c r="A51" s="234"/>
      <c r="B51" s="234"/>
      <c r="C51" s="87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  <c r="AL51" s="234"/>
      <c r="AM51" s="234"/>
      <c r="AN51" s="234"/>
      <c r="AO51" s="234"/>
      <c r="AP51" s="234"/>
      <c r="AQ51" s="234"/>
      <c r="AR51" s="234"/>
      <c r="AS51" s="234"/>
      <c r="AT51" s="234"/>
    </row>
    <row r="52" spans="1:46" s="89" customFormat="1" ht="18" customHeight="1">
      <c r="A52" s="96" t="s">
        <v>216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</row>
    <row r="53" spans="1:46" s="89" customFormat="1" ht="18" customHeight="1">
      <c r="A53" s="131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</row>
    <row r="54" spans="1:46" s="89" customFormat="1" ht="18" customHeight="1">
      <c r="A54" s="131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</row>
    <row r="55" spans="1:46" s="89" customFormat="1" ht="18" customHeight="1">
      <c r="A55" s="131"/>
      <c r="B55" s="88"/>
      <c r="C55" s="88" t="s">
        <v>217</v>
      </c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</row>
    <row r="56" spans="1:46" s="89" customFormat="1" ht="18" customHeight="1">
      <c r="A56" s="131"/>
      <c r="B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</row>
    <row r="57" spans="1:46" s="89" customFormat="1" ht="18" customHeight="1">
      <c r="A57" s="131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</row>
    <row r="58" spans="1:46" s="89" customFormat="1" ht="18" customHeight="1">
      <c r="A58" s="131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</row>
    <row r="59" spans="1:46" s="89" customFormat="1" ht="18" customHeight="1">
      <c r="A59" s="131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</row>
    <row r="60" spans="1:46" s="89" customFormat="1" ht="18" customHeight="1">
      <c r="A60" s="131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</row>
    <row r="61" spans="1:46" s="89" customFormat="1" ht="18" customHeight="1">
      <c r="A61" s="131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</row>
    <row r="62" spans="1:46" s="89" customFormat="1" ht="18" customHeight="1">
      <c r="A62" s="241" t="str">
        <f ca="1">"■ "&amp;B6&amp;" "&amp;N6&amp;" 에서의 교정데이터"</f>
        <v>■ 0 0 에서의 교정데이터</v>
      </c>
      <c r="D62" s="242"/>
      <c r="E62" s="242"/>
      <c r="F62" s="242"/>
      <c r="H62" s="88"/>
      <c r="I62" s="239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</row>
    <row r="63" spans="1:46" s="89" customFormat="1" ht="18" customHeight="1">
      <c r="A63" s="131"/>
      <c r="B63" s="596" t="s">
        <v>218</v>
      </c>
      <c r="C63" s="597"/>
      <c r="D63" s="597"/>
      <c r="E63" s="597"/>
      <c r="F63" s="597"/>
      <c r="G63" s="597"/>
      <c r="H63" s="598"/>
      <c r="I63" s="596" t="s">
        <v>720</v>
      </c>
      <c r="J63" s="597"/>
      <c r="K63" s="597"/>
      <c r="L63" s="597"/>
      <c r="M63" s="597"/>
      <c r="N63" s="597"/>
      <c r="O63" s="598"/>
      <c r="P63" s="671" t="e">
        <f>Calcu!$J$328&amp;" 지시값"</f>
        <v>#N/A</v>
      </c>
      <c r="Q63" s="672"/>
      <c r="R63" s="672"/>
      <c r="S63" s="672"/>
      <c r="T63" s="672"/>
      <c r="U63" s="672"/>
      <c r="V63" s="672"/>
      <c r="W63" s="672"/>
      <c r="X63" s="672"/>
      <c r="Y63" s="672"/>
      <c r="Z63" s="672"/>
      <c r="AA63" s="672"/>
      <c r="AB63" s="672"/>
      <c r="AC63" s="672"/>
      <c r="AD63" s="672"/>
      <c r="AE63" s="672"/>
      <c r="AF63" s="672"/>
      <c r="AG63" s="672"/>
      <c r="AH63" s="673" t="s">
        <v>571</v>
      </c>
      <c r="AI63" s="673"/>
      <c r="AJ63" s="673"/>
      <c r="AK63" s="673"/>
      <c r="AL63" s="673"/>
      <c r="AM63" s="673"/>
      <c r="AN63" s="673"/>
      <c r="AO63" s="673"/>
      <c r="AP63" s="673"/>
      <c r="AQ63" s="673"/>
      <c r="AR63" s="673"/>
      <c r="AS63" s="674"/>
      <c r="AT63" s="88"/>
    </row>
    <row r="64" spans="1:46" s="89" customFormat="1" ht="18" customHeight="1">
      <c r="A64" s="131"/>
      <c r="B64" s="599"/>
      <c r="C64" s="600"/>
      <c r="D64" s="600"/>
      <c r="E64" s="600"/>
      <c r="F64" s="600"/>
      <c r="G64" s="600"/>
      <c r="H64" s="601"/>
      <c r="I64" s="602"/>
      <c r="J64" s="603"/>
      <c r="K64" s="603"/>
      <c r="L64" s="603"/>
      <c r="M64" s="603"/>
      <c r="N64" s="603"/>
      <c r="O64" s="604"/>
      <c r="P64" s="605" t="s">
        <v>211</v>
      </c>
      <c r="Q64" s="606"/>
      <c r="R64" s="606"/>
      <c r="S64" s="606"/>
      <c r="T64" s="606"/>
      <c r="U64" s="607"/>
      <c r="V64" s="605" t="s">
        <v>212</v>
      </c>
      <c r="W64" s="606"/>
      <c r="X64" s="606"/>
      <c r="Y64" s="606"/>
      <c r="Z64" s="606"/>
      <c r="AA64" s="607"/>
      <c r="AB64" s="605" t="s">
        <v>213</v>
      </c>
      <c r="AC64" s="606"/>
      <c r="AD64" s="606"/>
      <c r="AE64" s="606"/>
      <c r="AF64" s="606"/>
      <c r="AG64" s="607"/>
      <c r="AH64" s="605" t="s">
        <v>219</v>
      </c>
      <c r="AI64" s="606"/>
      <c r="AJ64" s="606"/>
      <c r="AK64" s="606"/>
      <c r="AL64" s="606"/>
      <c r="AM64" s="607"/>
      <c r="AN64" s="605" t="s">
        <v>220</v>
      </c>
      <c r="AO64" s="606"/>
      <c r="AP64" s="606"/>
      <c r="AQ64" s="606"/>
      <c r="AR64" s="606"/>
      <c r="AS64" s="607"/>
      <c r="AT64" s="88"/>
    </row>
    <row r="65" spans="1:46" s="89" customFormat="1" ht="18" customHeight="1">
      <c r="A65" s="131"/>
      <c r="B65" s="602"/>
      <c r="C65" s="603"/>
      <c r="D65" s="603"/>
      <c r="E65" s="603"/>
      <c r="F65" s="603"/>
      <c r="G65" s="603"/>
      <c r="H65" s="604"/>
      <c r="I65" s="608">
        <f ca="1">I13</f>
        <v>0</v>
      </c>
      <c r="J65" s="609"/>
      <c r="K65" s="609"/>
      <c r="L65" s="609"/>
      <c r="M65" s="609"/>
      <c r="N65" s="609"/>
      <c r="O65" s="610"/>
      <c r="P65" s="608">
        <f ca="1">P13</f>
        <v>0</v>
      </c>
      <c r="Q65" s="609"/>
      <c r="R65" s="609"/>
      <c r="S65" s="609"/>
      <c r="T65" s="609"/>
      <c r="U65" s="610"/>
      <c r="V65" s="608">
        <f ca="1">W13</f>
        <v>0</v>
      </c>
      <c r="W65" s="609"/>
      <c r="X65" s="609"/>
      <c r="Y65" s="609"/>
      <c r="Z65" s="609"/>
      <c r="AA65" s="610"/>
      <c r="AB65" s="608">
        <f ca="1">AD13</f>
        <v>0</v>
      </c>
      <c r="AC65" s="609"/>
      <c r="AD65" s="609"/>
      <c r="AE65" s="609"/>
      <c r="AF65" s="609"/>
      <c r="AG65" s="610"/>
      <c r="AH65" s="608">
        <f ca="1">Calcu!H44</f>
        <v>0</v>
      </c>
      <c r="AI65" s="609"/>
      <c r="AJ65" s="609"/>
      <c r="AK65" s="609"/>
      <c r="AL65" s="609"/>
      <c r="AM65" s="610"/>
      <c r="AN65" s="608">
        <f ca="1">Calcu!I44</f>
        <v>0</v>
      </c>
      <c r="AO65" s="609"/>
      <c r="AP65" s="609"/>
      <c r="AQ65" s="609"/>
      <c r="AR65" s="609"/>
      <c r="AS65" s="610"/>
      <c r="AT65" s="88"/>
    </row>
    <row r="66" spans="1:46" s="89" customFormat="1" ht="18" customHeight="1">
      <c r="A66" s="131"/>
      <c r="B66" s="628" t="e">
        <f>AL6</f>
        <v>#N/A</v>
      </c>
      <c r="C66" s="629"/>
      <c r="D66" s="629"/>
      <c r="E66" s="629"/>
      <c r="F66" s="629"/>
      <c r="G66" s="629"/>
      <c r="H66" s="630"/>
      <c r="I66" s="498" t="e">
        <f ca="1">OFFSET(I13,B66,0)</f>
        <v>#N/A</v>
      </c>
      <c r="J66" s="499"/>
      <c r="K66" s="499"/>
      <c r="L66" s="499"/>
      <c r="M66" s="499"/>
      <c r="N66" s="499"/>
      <c r="O66" s="500"/>
      <c r="P66" s="498" t="e">
        <f ca="1">OFFSET(Calcu!Q8,B66,0)</f>
        <v>#N/A</v>
      </c>
      <c r="Q66" s="499"/>
      <c r="R66" s="499"/>
      <c r="S66" s="499"/>
      <c r="T66" s="499"/>
      <c r="U66" s="500"/>
      <c r="V66" s="498" t="e">
        <f ca="1">OFFSET(Calcu!R8,B66,0)</f>
        <v>#N/A</v>
      </c>
      <c r="W66" s="499"/>
      <c r="X66" s="499"/>
      <c r="Y66" s="499"/>
      <c r="Z66" s="499"/>
      <c r="AA66" s="500"/>
      <c r="AB66" s="498" t="e">
        <f ca="1">OFFSET(Calcu!S8,B66,0)</f>
        <v>#N/A</v>
      </c>
      <c r="AC66" s="499"/>
      <c r="AD66" s="499"/>
      <c r="AE66" s="499"/>
      <c r="AF66" s="499"/>
      <c r="AG66" s="500"/>
      <c r="AH66" s="631" t="e">
        <f ca="1">OFFSET(Calcu!H44,B66,0)</f>
        <v>#N/A</v>
      </c>
      <c r="AI66" s="632"/>
      <c r="AJ66" s="632"/>
      <c r="AK66" s="632"/>
      <c r="AL66" s="632"/>
      <c r="AM66" s="633"/>
      <c r="AN66" s="631" t="e">
        <f ca="1">OFFSET(Calcu!I44,B66,0)</f>
        <v>#N/A</v>
      </c>
      <c r="AO66" s="632"/>
      <c r="AP66" s="632"/>
      <c r="AQ66" s="632"/>
      <c r="AR66" s="632"/>
      <c r="AS66" s="633"/>
      <c r="AT66" s="88"/>
    </row>
    <row r="67" spans="1:46" s="89" customFormat="1" ht="18" customHeight="1">
      <c r="A67" s="131"/>
      <c r="B67" s="637" t="e">
        <f>B66</f>
        <v>#N/A</v>
      </c>
      <c r="C67" s="638"/>
      <c r="D67" s="638"/>
      <c r="E67" s="638"/>
      <c r="F67" s="638"/>
      <c r="G67" s="638"/>
      <c r="H67" s="639"/>
      <c r="I67" s="498" t="e">
        <f ca="1">I66</f>
        <v>#N/A</v>
      </c>
      <c r="J67" s="499"/>
      <c r="K67" s="499"/>
      <c r="L67" s="499"/>
      <c r="M67" s="499"/>
      <c r="N67" s="499"/>
      <c r="O67" s="500"/>
      <c r="P67" s="498" t="e">
        <f ca="1">OFFSET(Calcu!Q23,B67,0)</f>
        <v>#N/A</v>
      </c>
      <c r="Q67" s="499"/>
      <c r="R67" s="499"/>
      <c r="S67" s="499"/>
      <c r="T67" s="499"/>
      <c r="U67" s="500"/>
      <c r="V67" s="498" t="e">
        <f ca="1">OFFSET(Calcu!R23,B67,0)</f>
        <v>#N/A</v>
      </c>
      <c r="W67" s="499"/>
      <c r="X67" s="499"/>
      <c r="Y67" s="499"/>
      <c r="Z67" s="499"/>
      <c r="AA67" s="500"/>
      <c r="AB67" s="498" t="e">
        <f ca="1">OFFSET(Calcu!S23,B67,0)</f>
        <v>#N/A</v>
      </c>
      <c r="AC67" s="499"/>
      <c r="AD67" s="499"/>
      <c r="AE67" s="499"/>
      <c r="AF67" s="499"/>
      <c r="AG67" s="500"/>
      <c r="AH67" s="634"/>
      <c r="AI67" s="635"/>
      <c r="AJ67" s="635"/>
      <c r="AK67" s="635"/>
      <c r="AL67" s="635"/>
      <c r="AM67" s="636"/>
      <c r="AN67" s="634"/>
      <c r="AO67" s="635"/>
      <c r="AP67" s="635"/>
      <c r="AQ67" s="635"/>
      <c r="AR67" s="635"/>
      <c r="AS67" s="636"/>
      <c r="AT67" s="88"/>
    </row>
    <row r="68" spans="1:46" s="89" customFormat="1" ht="18" customHeight="1">
      <c r="A68" s="131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</row>
    <row r="69" spans="1:46" s="89" customFormat="1" ht="18" customHeight="1">
      <c r="A69" s="96" t="str">
        <f ca="1">"■ "&amp;B6&amp;" "&amp;N6&amp;" 에서의 영점보정 후 교정데이터"</f>
        <v>■ 0 0 에서의 영점보정 후 교정데이터</v>
      </c>
      <c r="B69" s="88"/>
      <c r="C69" s="238"/>
      <c r="D69" s="238"/>
      <c r="E69" s="238"/>
      <c r="F69" s="238"/>
      <c r="G69" s="239"/>
      <c r="H69" s="239"/>
      <c r="I69" s="239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</row>
    <row r="70" spans="1:46" s="89" customFormat="1" ht="18" customHeight="1">
      <c r="A70" s="131"/>
      <c r="B70" s="596" t="s">
        <v>210</v>
      </c>
      <c r="C70" s="597"/>
      <c r="D70" s="597"/>
      <c r="E70" s="597"/>
      <c r="F70" s="597"/>
      <c r="G70" s="597"/>
      <c r="H70" s="598"/>
      <c r="I70" s="596" t="s">
        <v>721</v>
      </c>
      <c r="J70" s="616"/>
      <c r="K70" s="616"/>
      <c r="L70" s="616"/>
      <c r="M70" s="616"/>
      <c r="N70" s="616"/>
      <c r="O70" s="617"/>
      <c r="P70" s="605" t="e">
        <f>Calcu!$J$328&amp;" 지시값 (영점보정)"</f>
        <v>#N/A</v>
      </c>
      <c r="Q70" s="621"/>
      <c r="R70" s="621"/>
      <c r="S70" s="621"/>
      <c r="T70" s="621"/>
      <c r="U70" s="621"/>
      <c r="V70" s="621"/>
      <c r="W70" s="621"/>
      <c r="X70" s="621"/>
      <c r="Y70" s="621"/>
      <c r="Z70" s="621"/>
      <c r="AA70" s="621"/>
      <c r="AB70" s="621"/>
      <c r="AC70" s="621"/>
      <c r="AD70" s="621"/>
      <c r="AE70" s="621"/>
      <c r="AF70" s="621"/>
      <c r="AG70" s="621"/>
      <c r="AH70" s="621"/>
      <c r="AI70" s="621"/>
      <c r="AJ70" s="621"/>
      <c r="AK70" s="621"/>
      <c r="AL70" s="621"/>
      <c r="AM70" s="621"/>
      <c r="AN70" s="621"/>
      <c r="AO70" s="621"/>
      <c r="AP70" s="621"/>
      <c r="AQ70" s="621"/>
      <c r="AR70" s="621"/>
      <c r="AS70" s="622"/>
      <c r="AT70" s="88"/>
    </row>
    <row r="71" spans="1:46" s="89" customFormat="1" ht="18" customHeight="1">
      <c r="A71" s="131"/>
      <c r="B71" s="599"/>
      <c r="C71" s="600"/>
      <c r="D71" s="600"/>
      <c r="E71" s="600"/>
      <c r="F71" s="600"/>
      <c r="G71" s="600"/>
      <c r="H71" s="601"/>
      <c r="I71" s="618"/>
      <c r="J71" s="619"/>
      <c r="K71" s="619"/>
      <c r="L71" s="619"/>
      <c r="M71" s="619"/>
      <c r="N71" s="619"/>
      <c r="O71" s="620"/>
      <c r="P71" s="605" t="s">
        <v>211</v>
      </c>
      <c r="Q71" s="621"/>
      <c r="R71" s="621"/>
      <c r="S71" s="621"/>
      <c r="T71" s="621"/>
      <c r="U71" s="621"/>
      <c r="V71" s="622"/>
      <c r="W71" s="605" t="s">
        <v>212</v>
      </c>
      <c r="X71" s="621"/>
      <c r="Y71" s="621"/>
      <c r="Z71" s="621"/>
      <c r="AA71" s="621"/>
      <c r="AB71" s="621"/>
      <c r="AC71" s="622"/>
      <c r="AD71" s="605" t="s">
        <v>213</v>
      </c>
      <c r="AE71" s="621"/>
      <c r="AF71" s="621"/>
      <c r="AG71" s="621"/>
      <c r="AH71" s="621"/>
      <c r="AI71" s="621"/>
      <c r="AJ71" s="622"/>
      <c r="AK71" s="605" t="s">
        <v>222</v>
      </c>
      <c r="AL71" s="621"/>
      <c r="AM71" s="621"/>
      <c r="AN71" s="621"/>
      <c r="AO71" s="621"/>
      <c r="AP71" s="621"/>
      <c r="AQ71" s="621"/>
      <c r="AR71" s="621"/>
      <c r="AS71" s="622"/>
      <c r="AT71" s="88"/>
    </row>
    <row r="72" spans="1:46" s="89" customFormat="1" ht="18" customHeight="1">
      <c r="A72" s="131"/>
      <c r="B72" s="602"/>
      <c r="C72" s="603"/>
      <c r="D72" s="603"/>
      <c r="E72" s="603"/>
      <c r="F72" s="603"/>
      <c r="G72" s="603"/>
      <c r="H72" s="604"/>
      <c r="I72" s="623">
        <f ca="1">I65</f>
        <v>0</v>
      </c>
      <c r="J72" s="624"/>
      <c r="K72" s="624"/>
      <c r="L72" s="624"/>
      <c r="M72" s="624"/>
      <c r="N72" s="624"/>
      <c r="O72" s="625"/>
      <c r="P72" s="623">
        <f ca="1">P65</f>
        <v>0</v>
      </c>
      <c r="Q72" s="626"/>
      <c r="R72" s="626"/>
      <c r="S72" s="626"/>
      <c r="T72" s="626"/>
      <c r="U72" s="626"/>
      <c r="V72" s="627"/>
      <c r="W72" s="623">
        <f ca="1">V65</f>
        <v>0</v>
      </c>
      <c r="X72" s="626"/>
      <c r="Y72" s="626"/>
      <c r="Z72" s="626"/>
      <c r="AA72" s="626"/>
      <c r="AB72" s="626"/>
      <c r="AC72" s="627"/>
      <c r="AD72" s="623">
        <f ca="1">AB65</f>
        <v>0</v>
      </c>
      <c r="AE72" s="626"/>
      <c r="AF72" s="626"/>
      <c r="AG72" s="626"/>
      <c r="AH72" s="626"/>
      <c r="AI72" s="626"/>
      <c r="AJ72" s="627"/>
      <c r="AK72" s="623">
        <f ca="1">AH65</f>
        <v>0</v>
      </c>
      <c r="AL72" s="626"/>
      <c r="AM72" s="626"/>
      <c r="AN72" s="626"/>
      <c r="AO72" s="626"/>
      <c r="AP72" s="626"/>
      <c r="AQ72" s="626"/>
      <c r="AR72" s="626"/>
      <c r="AS72" s="627"/>
      <c r="AT72" s="88"/>
    </row>
    <row r="73" spans="1:46" s="89" customFormat="1" ht="18" customHeight="1">
      <c r="A73" s="131"/>
      <c r="B73" s="628" t="e">
        <f>B66</f>
        <v>#N/A</v>
      </c>
      <c r="C73" s="629"/>
      <c r="D73" s="629"/>
      <c r="E73" s="629"/>
      <c r="F73" s="629"/>
      <c r="G73" s="629"/>
      <c r="H73" s="630"/>
      <c r="I73" s="498" t="e">
        <f ca="1">I66</f>
        <v>#N/A</v>
      </c>
      <c r="J73" s="499"/>
      <c r="K73" s="499"/>
      <c r="L73" s="499"/>
      <c r="M73" s="499"/>
      <c r="N73" s="499"/>
      <c r="O73" s="500"/>
      <c r="P73" s="498" t="e">
        <f ca="1">OFFSET(Calcu!U8,B73,0)</f>
        <v>#N/A</v>
      </c>
      <c r="Q73" s="501"/>
      <c r="R73" s="501"/>
      <c r="S73" s="501"/>
      <c r="T73" s="501"/>
      <c r="U73" s="501"/>
      <c r="V73" s="502"/>
      <c r="W73" s="498" t="e">
        <f ca="1">OFFSET(Calcu!V8,B73,0)</f>
        <v>#N/A</v>
      </c>
      <c r="X73" s="501"/>
      <c r="Y73" s="501"/>
      <c r="Z73" s="501"/>
      <c r="AA73" s="501"/>
      <c r="AB73" s="501"/>
      <c r="AC73" s="502"/>
      <c r="AD73" s="498" t="e">
        <f ca="1">OFFSET(Calcu!W8,B73,0)</f>
        <v>#N/A</v>
      </c>
      <c r="AE73" s="501"/>
      <c r="AF73" s="501"/>
      <c r="AG73" s="501"/>
      <c r="AH73" s="501"/>
      <c r="AI73" s="501"/>
      <c r="AJ73" s="502"/>
      <c r="AK73" s="498" t="e">
        <f ca="1">OFFSET(Calcu!X8,B73,0)</f>
        <v>#N/A</v>
      </c>
      <c r="AL73" s="501"/>
      <c r="AM73" s="501"/>
      <c r="AN73" s="501"/>
      <c r="AO73" s="501"/>
      <c r="AP73" s="501"/>
      <c r="AQ73" s="501"/>
      <c r="AR73" s="501"/>
      <c r="AS73" s="502"/>
      <c r="AT73" s="88"/>
    </row>
    <row r="74" spans="1:46" s="89" customFormat="1" ht="18" customHeight="1">
      <c r="A74" s="131"/>
      <c r="B74" s="637" t="e">
        <f>B67</f>
        <v>#N/A</v>
      </c>
      <c r="C74" s="638"/>
      <c r="D74" s="638"/>
      <c r="E74" s="638"/>
      <c r="F74" s="638"/>
      <c r="G74" s="638"/>
      <c r="H74" s="639"/>
      <c r="I74" s="498" t="e">
        <f ca="1">I67</f>
        <v>#N/A</v>
      </c>
      <c r="J74" s="499"/>
      <c r="K74" s="499"/>
      <c r="L74" s="499"/>
      <c r="M74" s="499"/>
      <c r="N74" s="499"/>
      <c r="O74" s="500"/>
      <c r="P74" s="498" t="e">
        <f ca="1">OFFSET(Calcu!U23,B74,0)</f>
        <v>#N/A</v>
      </c>
      <c r="Q74" s="501"/>
      <c r="R74" s="501"/>
      <c r="S74" s="501"/>
      <c r="T74" s="501"/>
      <c r="U74" s="501"/>
      <c r="V74" s="502"/>
      <c r="W74" s="498" t="e">
        <f ca="1">OFFSET(Calcu!V23,B74,0)</f>
        <v>#N/A</v>
      </c>
      <c r="X74" s="501"/>
      <c r="Y74" s="501"/>
      <c r="Z74" s="501"/>
      <c r="AA74" s="501"/>
      <c r="AB74" s="501"/>
      <c r="AC74" s="502"/>
      <c r="AD74" s="498" t="e">
        <f ca="1">OFFSET(Calcu!W23,B74,0)</f>
        <v>#N/A</v>
      </c>
      <c r="AE74" s="501"/>
      <c r="AF74" s="501"/>
      <c r="AG74" s="501"/>
      <c r="AH74" s="501"/>
      <c r="AI74" s="501"/>
      <c r="AJ74" s="502"/>
      <c r="AK74" s="498" t="e">
        <f ca="1">OFFSET(Calcu!X23,B74,0)</f>
        <v>#N/A</v>
      </c>
      <c r="AL74" s="501"/>
      <c r="AM74" s="501"/>
      <c r="AN74" s="501"/>
      <c r="AO74" s="501"/>
      <c r="AP74" s="501"/>
      <c r="AQ74" s="501"/>
      <c r="AR74" s="501"/>
      <c r="AS74" s="502"/>
      <c r="AT74" s="88"/>
    </row>
    <row r="75" spans="1:46" s="89" customFormat="1" ht="18" customHeight="1">
      <c r="A75" s="131"/>
      <c r="B75" s="233"/>
      <c r="C75" s="232"/>
      <c r="D75" s="232"/>
      <c r="E75" s="232"/>
      <c r="F75" s="232"/>
      <c r="G75" s="232"/>
      <c r="H75" s="232"/>
      <c r="I75" s="233"/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88"/>
    </row>
    <row r="76" spans="1:46" ht="18" customHeight="1">
      <c r="A76" s="130" t="s">
        <v>223</v>
      </c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34"/>
      <c r="AH76" s="234"/>
      <c r="AI76" s="234"/>
      <c r="AJ76" s="234"/>
      <c r="AK76" s="234"/>
      <c r="AL76" s="234"/>
      <c r="AM76" s="234"/>
      <c r="AN76" s="234"/>
      <c r="AO76" s="234"/>
      <c r="AP76" s="234"/>
      <c r="AQ76" s="234"/>
      <c r="AR76" s="234"/>
      <c r="AS76" s="234"/>
      <c r="AT76" s="234"/>
    </row>
    <row r="77" spans="1:46" ht="18" customHeight="1">
      <c r="A77" s="234"/>
      <c r="B77" s="570"/>
      <c r="C77" s="571"/>
      <c r="D77" s="505"/>
      <c r="E77" s="506"/>
      <c r="F77" s="506"/>
      <c r="G77" s="506"/>
      <c r="H77" s="507"/>
      <c r="I77" s="505">
        <v>1</v>
      </c>
      <c r="J77" s="506"/>
      <c r="K77" s="506"/>
      <c r="L77" s="506"/>
      <c r="M77" s="506"/>
      <c r="N77" s="506"/>
      <c r="O77" s="507"/>
      <c r="P77" s="505">
        <v>2</v>
      </c>
      <c r="Q77" s="506"/>
      <c r="R77" s="506"/>
      <c r="S77" s="506"/>
      <c r="T77" s="506"/>
      <c r="U77" s="506"/>
      <c r="V77" s="506"/>
      <c r="W77" s="507"/>
      <c r="X77" s="505">
        <v>3</v>
      </c>
      <c r="Y77" s="568"/>
      <c r="Z77" s="568"/>
      <c r="AA77" s="568"/>
      <c r="AB77" s="569"/>
      <c r="AC77" s="505">
        <v>4</v>
      </c>
      <c r="AD77" s="506"/>
      <c r="AE77" s="506"/>
      <c r="AF77" s="506"/>
      <c r="AG77" s="507"/>
      <c r="AH77" s="505">
        <v>5</v>
      </c>
      <c r="AI77" s="506"/>
      <c r="AJ77" s="506"/>
      <c r="AK77" s="506"/>
      <c r="AL77" s="506"/>
      <c r="AM77" s="506"/>
      <c r="AN77" s="506"/>
      <c r="AO77" s="507"/>
      <c r="AP77" s="505">
        <v>6</v>
      </c>
      <c r="AQ77" s="648"/>
      <c r="AR77" s="648"/>
      <c r="AS77" s="569"/>
      <c r="AT77" s="234"/>
    </row>
    <row r="78" spans="1:46" ht="18" customHeight="1">
      <c r="A78" s="234"/>
      <c r="B78" s="572"/>
      <c r="C78" s="573"/>
      <c r="D78" s="574" t="s">
        <v>224</v>
      </c>
      <c r="E78" s="575"/>
      <c r="F78" s="575"/>
      <c r="G78" s="575"/>
      <c r="H78" s="576"/>
      <c r="I78" s="574" t="s">
        <v>225</v>
      </c>
      <c r="J78" s="575"/>
      <c r="K78" s="575"/>
      <c r="L78" s="575"/>
      <c r="M78" s="575"/>
      <c r="N78" s="575"/>
      <c r="O78" s="576"/>
      <c r="P78" s="574" t="s">
        <v>227</v>
      </c>
      <c r="Q78" s="575"/>
      <c r="R78" s="575"/>
      <c r="S78" s="575"/>
      <c r="T78" s="575"/>
      <c r="U78" s="575"/>
      <c r="V78" s="575"/>
      <c r="W78" s="576"/>
      <c r="X78" s="574" t="s">
        <v>229</v>
      </c>
      <c r="Y78" s="589"/>
      <c r="Z78" s="589"/>
      <c r="AA78" s="589"/>
      <c r="AB78" s="590"/>
      <c r="AC78" s="574" t="s">
        <v>230</v>
      </c>
      <c r="AD78" s="575"/>
      <c r="AE78" s="575"/>
      <c r="AF78" s="575"/>
      <c r="AG78" s="576"/>
      <c r="AH78" s="574" t="s">
        <v>231</v>
      </c>
      <c r="AI78" s="575"/>
      <c r="AJ78" s="575"/>
      <c r="AK78" s="575"/>
      <c r="AL78" s="575"/>
      <c r="AM78" s="575"/>
      <c r="AN78" s="575"/>
      <c r="AO78" s="576"/>
      <c r="AP78" s="574" t="s">
        <v>232</v>
      </c>
      <c r="AQ78" s="649"/>
      <c r="AR78" s="649"/>
      <c r="AS78" s="590"/>
      <c r="AT78" s="234"/>
    </row>
    <row r="79" spans="1:46" ht="18" customHeight="1">
      <c r="A79" s="234"/>
      <c r="B79" s="572"/>
      <c r="C79" s="573"/>
      <c r="D79" s="577"/>
      <c r="E79" s="578"/>
      <c r="F79" s="578"/>
      <c r="G79" s="578"/>
      <c r="H79" s="579"/>
      <c r="I79" s="586" t="s">
        <v>233</v>
      </c>
      <c r="J79" s="587"/>
      <c r="K79" s="587"/>
      <c r="L79" s="587"/>
      <c r="M79" s="587"/>
      <c r="N79" s="587"/>
      <c r="O79" s="588"/>
      <c r="P79" s="583" t="s">
        <v>234</v>
      </c>
      <c r="Q79" s="584"/>
      <c r="R79" s="584"/>
      <c r="S79" s="584"/>
      <c r="T79" s="584"/>
      <c r="U79" s="584"/>
      <c r="V79" s="584"/>
      <c r="W79" s="585"/>
      <c r="X79" s="580"/>
      <c r="Y79" s="581"/>
      <c r="Z79" s="581"/>
      <c r="AA79" s="581"/>
      <c r="AB79" s="582"/>
      <c r="AC79" s="583" t="s">
        <v>235</v>
      </c>
      <c r="AD79" s="584"/>
      <c r="AE79" s="584"/>
      <c r="AF79" s="584"/>
      <c r="AG79" s="585"/>
      <c r="AH79" s="586" t="s">
        <v>236</v>
      </c>
      <c r="AI79" s="587"/>
      <c r="AJ79" s="587"/>
      <c r="AK79" s="587"/>
      <c r="AL79" s="587"/>
      <c r="AM79" s="587"/>
      <c r="AN79" s="587"/>
      <c r="AO79" s="588"/>
      <c r="AP79" s="580"/>
      <c r="AQ79" s="640"/>
      <c r="AR79" s="640"/>
      <c r="AS79" s="582"/>
      <c r="AT79" s="234"/>
    </row>
    <row r="80" spans="1:46" ht="18" customHeight="1">
      <c r="A80" s="234"/>
      <c r="B80" s="641" t="s">
        <v>237</v>
      </c>
      <c r="C80" s="642"/>
      <c r="D80" s="643" t="s">
        <v>722</v>
      </c>
      <c r="E80" s="644"/>
      <c r="F80" s="644"/>
      <c r="G80" s="644"/>
      <c r="H80" s="645"/>
      <c r="I80" s="511" t="e">
        <f ca="1">I66</f>
        <v>#N/A</v>
      </c>
      <c r="J80" s="512"/>
      <c r="K80" s="512"/>
      <c r="L80" s="512"/>
      <c r="M80" s="513">
        <f ca="1">I65</f>
        <v>0</v>
      </c>
      <c r="N80" s="564"/>
      <c r="O80" s="565"/>
      <c r="P80" s="646" t="e">
        <f ca="1">IF(OR(Z6="% of Reading",Z6="% of F.S"),I80*T6%,T6)/AF6</f>
        <v>#N/A</v>
      </c>
      <c r="Q80" s="647"/>
      <c r="R80" s="647"/>
      <c r="S80" s="647"/>
      <c r="T80" s="647"/>
      <c r="U80" s="513">
        <f ca="1">M80</f>
        <v>0</v>
      </c>
      <c r="V80" s="513"/>
      <c r="W80" s="514"/>
      <c r="X80" s="505" t="s">
        <v>238</v>
      </c>
      <c r="Y80" s="648"/>
      <c r="Z80" s="648"/>
      <c r="AA80" s="648"/>
      <c r="AB80" s="569"/>
      <c r="AC80" s="518">
        <v>1</v>
      </c>
      <c r="AD80" s="519"/>
      <c r="AE80" s="519"/>
      <c r="AF80" s="519"/>
      <c r="AG80" s="520"/>
      <c r="AH80" s="511" t="e">
        <f t="shared" ref="AH80:AH84" ca="1" si="0">P80*AC80</f>
        <v>#N/A</v>
      </c>
      <c r="AI80" s="512"/>
      <c r="AJ80" s="512"/>
      <c r="AK80" s="512"/>
      <c r="AL80" s="512"/>
      <c r="AM80" s="513">
        <f ca="1">U80</f>
        <v>0</v>
      </c>
      <c r="AN80" s="513"/>
      <c r="AO80" s="514"/>
      <c r="AP80" s="505" t="s">
        <v>239</v>
      </c>
      <c r="AQ80" s="648"/>
      <c r="AR80" s="648"/>
      <c r="AS80" s="569"/>
      <c r="AT80" s="234"/>
    </row>
    <row r="81" spans="1:92" ht="18" customHeight="1">
      <c r="A81" s="234"/>
      <c r="B81" s="570" t="s">
        <v>240</v>
      </c>
      <c r="C81" s="571"/>
      <c r="D81" s="643" t="s">
        <v>723</v>
      </c>
      <c r="E81" s="644"/>
      <c r="F81" s="644"/>
      <c r="G81" s="644"/>
      <c r="H81" s="645"/>
      <c r="I81" s="659" t="e">
        <f ca="1">AH66</f>
        <v>#N/A</v>
      </c>
      <c r="J81" s="660"/>
      <c r="K81" s="660"/>
      <c r="L81" s="660"/>
      <c r="M81" s="513">
        <f ca="1">AH65</f>
        <v>0</v>
      </c>
      <c r="N81" s="564"/>
      <c r="O81" s="565"/>
      <c r="P81" s="659" t="e">
        <f ca="1">SQRT(SUMSQ(P82,P83,P84,P85))</f>
        <v>#N/A</v>
      </c>
      <c r="Q81" s="660"/>
      <c r="R81" s="660"/>
      <c r="S81" s="660"/>
      <c r="T81" s="660"/>
      <c r="U81" s="513">
        <f ca="1">M81</f>
        <v>0</v>
      </c>
      <c r="V81" s="513"/>
      <c r="W81" s="514"/>
      <c r="X81" s="574" t="s">
        <v>241</v>
      </c>
      <c r="Y81" s="575"/>
      <c r="Z81" s="575"/>
      <c r="AA81" s="575"/>
      <c r="AB81" s="576"/>
      <c r="AC81" s="661">
        <v>-1</v>
      </c>
      <c r="AD81" s="662"/>
      <c r="AE81" s="662"/>
      <c r="AF81" s="662"/>
      <c r="AG81" s="663"/>
      <c r="AH81" s="659" t="e">
        <f ca="1">ABS(P81*AC81)</f>
        <v>#N/A</v>
      </c>
      <c r="AI81" s="660"/>
      <c r="AJ81" s="660"/>
      <c r="AK81" s="660"/>
      <c r="AL81" s="660"/>
      <c r="AM81" s="513">
        <f ca="1">U81</f>
        <v>0</v>
      </c>
      <c r="AN81" s="513"/>
      <c r="AO81" s="514"/>
      <c r="AP81" s="650" t="e">
        <f ca="1">IF(SUM(AH83:AM85)=0,"∞",AH81^4/SUM(AH83^4/AP83,AH84^4/AP84,AH85^4/AP85))</f>
        <v>#VALUE!</v>
      </c>
      <c r="AQ81" s="651"/>
      <c r="AR81" s="651"/>
      <c r="AS81" s="652"/>
      <c r="AT81" s="234"/>
    </row>
    <row r="82" spans="1:92" ht="18" customHeight="1">
      <c r="A82" s="234"/>
      <c r="B82" s="641" t="s">
        <v>242</v>
      </c>
      <c r="C82" s="642"/>
      <c r="D82" s="653" t="s">
        <v>724</v>
      </c>
      <c r="E82" s="654"/>
      <c r="F82" s="654"/>
      <c r="G82" s="654"/>
      <c r="H82" s="655"/>
      <c r="I82" s="656">
        <v>0</v>
      </c>
      <c r="J82" s="657"/>
      <c r="K82" s="657"/>
      <c r="L82" s="657"/>
      <c r="M82" s="657"/>
      <c r="N82" s="657"/>
      <c r="O82" s="658"/>
      <c r="P82" s="511" t="e">
        <f ca="1">H6/2/SQRT(3)</f>
        <v>#N/A</v>
      </c>
      <c r="Q82" s="512"/>
      <c r="R82" s="512"/>
      <c r="S82" s="512"/>
      <c r="T82" s="512"/>
      <c r="U82" s="512"/>
      <c r="V82" s="513">
        <f ca="1">U81</f>
        <v>0</v>
      </c>
      <c r="W82" s="514"/>
      <c r="X82" s="515" t="s">
        <v>241</v>
      </c>
      <c r="Y82" s="516"/>
      <c r="Z82" s="516"/>
      <c r="AA82" s="516"/>
      <c r="AB82" s="517"/>
      <c r="AC82" s="508">
        <v>1</v>
      </c>
      <c r="AD82" s="509"/>
      <c r="AE82" s="509"/>
      <c r="AF82" s="509"/>
      <c r="AG82" s="510"/>
      <c r="AH82" s="511" t="e">
        <f t="shared" ca="1" si="0"/>
        <v>#N/A</v>
      </c>
      <c r="AI82" s="512"/>
      <c r="AJ82" s="512"/>
      <c r="AK82" s="512"/>
      <c r="AL82" s="512"/>
      <c r="AM82" s="512"/>
      <c r="AN82" s="513">
        <f ca="1">V82</f>
        <v>0</v>
      </c>
      <c r="AO82" s="514"/>
      <c r="AP82" s="515" t="s">
        <v>239</v>
      </c>
      <c r="AQ82" s="516"/>
      <c r="AR82" s="516"/>
      <c r="AS82" s="517"/>
      <c r="AT82" s="234"/>
    </row>
    <row r="83" spans="1:92" ht="18" customHeight="1">
      <c r="A83" s="234"/>
      <c r="B83" s="641" t="s">
        <v>243</v>
      </c>
      <c r="C83" s="642"/>
      <c r="D83" s="653" t="s">
        <v>725</v>
      </c>
      <c r="E83" s="654"/>
      <c r="F83" s="654"/>
      <c r="G83" s="654"/>
      <c r="H83" s="655"/>
      <c r="I83" s="656">
        <v>0</v>
      </c>
      <c r="J83" s="657"/>
      <c r="K83" s="657"/>
      <c r="L83" s="657"/>
      <c r="M83" s="657"/>
      <c r="N83" s="657"/>
      <c r="O83" s="658"/>
      <c r="P83" s="511" t="e">
        <f ca="1">B8/2/SQRT(3)</f>
        <v>#VALUE!</v>
      </c>
      <c r="Q83" s="512"/>
      <c r="R83" s="512"/>
      <c r="S83" s="512"/>
      <c r="T83" s="512"/>
      <c r="U83" s="512"/>
      <c r="V83" s="513">
        <f ca="1">V82</f>
        <v>0</v>
      </c>
      <c r="W83" s="514"/>
      <c r="X83" s="515" t="s">
        <v>241</v>
      </c>
      <c r="Y83" s="516"/>
      <c r="Z83" s="516"/>
      <c r="AA83" s="516"/>
      <c r="AB83" s="517"/>
      <c r="AC83" s="508">
        <v>1</v>
      </c>
      <c r="AD83" s="509"/>
      <c r="AE83" s="509"/>
      <c r="AF83" s="509"/>
      <c r="AG83" s="510"/>
      <c r="AH83" s="511" t="e">
        <f t="shared" ca="1" si="0"/>
        <v>#VALUE!</v>
      </c>
      <c r="AI83" s="512"/>
      <c r="AJ83" s="512"/>
      <c r="AK83" s="512"/>
      <c r="AL83" s="512"/>
      <c r="AM83" s="512"/>
      <c r="AN83" s="513">
        <f ca="1">V83</f>
        <v>0</v>
      </c>
      <c r="AO83" s="514"/>
      <c r="AP83" s="515">
        <f>1/2*(100/20)^2</f>
        <v>12.5</v>
      </c>
      <c r="AQ83" s="516"/>
      <c r="AR83" s="516"/>
      <c r="AS83" s="517"/>
      <c r="AT83" s="234"/>
    </row>
    <row r="84" spans="1:92" ht="18" customHeight="1">
      <c r="A84" s="234"/>
      <c r="B84" s="641" t="s">
        <v>244</v>
      </c>
      <c r="C84" s="642"/>
      <c r="D84" s="653" t="s">
        <v>726</v>
      </c>
      <c r="E84" s="654"/>
      <c r="F84" s="654"/>
      <c r="G84" s="654"/>
      <c r="H84" s="655"/>
      <c r="I84" s="656">
        <v>0</v>
      </c>
      <c r="J84" s="657"/>
      <c r="K84" s="657"/>
      <c r="L84" s="657"/>
      <c r="M84" s="657"/>
      <c r="N84" s="657"/>
      <c r="O84" s="658"/>
      <c r="P84" s="511" t="e">
        <f ca="1">MAX(AK73:AS74)/2/SQRT(3)</f>
        <v>#N/A</v>
      </c>
      <c r="Q84" s="512"/>
      <c r="R84" s="512"/>
      <c r="S84" s="512"/>
      <c r="T84" s="512"/>
      <c r="U84" s="512"/>
      <c r="V84" s="513">
        <f ca="1">V83</f>
        <v>0</v>
      </c>
      <c r="W84" s="514"/>
      <c r="X84" s="515" t="s">
        <v>241</v>
      </c>
      <c r="Y84" s="516"/>
      <c r="Z84" s="516"/>
      <c r="AA84" s="516"/>
      <c r="AB84" s="517"/>
      <c r="AC84" s="508">
        <v>1</v>
      </c>
      <c r="AD84" s="509"/>
      <c r="AE84" s="509"/>
      <c r="AF84" s="509"/>
      <c r="AG84" s="510"/>
      <c r="AH84" s="511" t="e">
        <f t="shared" ca="1" si="0"/>
        <v>#N/A</v>
      </c>
      <c r="AI84" s="512"/>
      <c r="AJ84" s="512"/>
      <c r="AK84" s="512"/>
      <c r="AL84" s="512"/>
      <c r="AM84" s="512"/>
      <c r="AN84" s="513">
        <f ca="1">V84</f>
        <v>0</v>
      </c>
      <c r="AO84" s="514"/>
      <c r="AP84" s="515">
        <f>1/2*(100/20)^2</f>
        <v>12.5</v>
      </c>
      <c r="AQ84" s="516"/>
      <c r="AR84" s="516"/>
      <c r="AS84" s="517"/>
      <c r="AT84" s="234"/>
    </row>
    <row r="85" spans="1:92" ht="18" customHeight="1">
      <c r="A85" s="234"/>
      <c r="B85" s="641" t="s">
        <v>246</v>
      </c>
      <c r="C85" s="642"/>
      <c r="D85" s="653" t="s">
        <v>727</v>
      </c>
      <c r="E85" s="654"/>
      <c r="F85" s="654"/>
      <c r="G85" s="654"/>
      <c r="H85" s="655"/>
      <c r="I85" s="656">
        <v>0</v>
      </c>
      <c r="J85" s="657"/>
      <c r="K85" s="657"/>
      <c r="L85" s="657"/>
      <c r="M85" s="657"/>
      <c r="N85" s="657"/>
      <c r="O85" s="658"/>
      <c r="P85" s="511" t="e">
        <f ca="1">ABS(H8/2/SQRT(3))</f>
        <v>#N/A</v>
      </c>
      <c r="Q85" s="512"/>
      <c r="R85" s="512"/>
      <c r="S85" s="512"/>
      <c r="T85" s="512"/>
      <c r="U85" s="512"/>
      <c r="V85" s="513">
        <f ca="1">V84</f>
        <v>0</v>
      </c>
      <c r="W85" s="514"/>
      <c r="X85" s="515" t="s">
        <v>241</v>
      </c>
      <c r="Y85" s="516"/>
      <c r="Z85" s="516"/>
      <c r="AA85" s="516"/>
      <c r="AB85" s="517"/>
      <c r="AC85" s="508">
        <v>1</v>
      </c>
      <c r="AD85" s="509"/>
      <c r="AE85" s="509"/>
      <c r="AF85" s="509"/>
      <c r="AG85" s="510"/>
      <c r="AH85" s="511" t="e">
        <f ca="1">ABS(P85*AC85)</f>
        <v>#N/A</v>
      </c>
      <c r="AI85" s="512"/>
      <c r="AJ85" s="512"/>
      <c r="AK85" s="512"/>
      <c r="AL85" s="512"/>
      <c r="AM85" s="512"/>
      <c r="AN85" s="513">
        <f ca="1">V85</f>
        <v>0</v>
      </c>
      <c r="AO85" s="514"/>
      <c r="AP85" s="515">
        <f>1/2*(100/20)^2</f>
        <v>12.5</v>
      </c>
      <c r="AQ85" s="516"/>
      <c r="AR85" s="516"/>
      <c r="AS85" s="517"/>
      <c r="AT85" s="234"/>
    </row>
    <row r="86" spans="1:92" ht="18" customHeight="1">
      <c r="A86" s="234"/>
      <c r="B86" s="641" t="s">
        <v>247</v>
      </c>
      <c r="C86" s="642"/>
      <c r="D86" s="643" t="s">
        <v>728</v>
      </c>
      <c r="E86" s="644"/>
      <c r="F86" s="644"/>
      <c r="G86" s="644"/>
      <c r="H86" s="645"/>
      <c r="I86" s="646" t="e">
        <f ca="1">AN66</f>
        <v>#N/A</v>
      </c>
      <c r="J86" s="647"/>
      <c r="K86" s="647"/>
      <c r="L86" s="647"/>
      <c r="M86" s="513">
        <f ca="1">AN65</f>
        <v>0</v>
      </c>
      <c r="N86" s="564"/>
      <c r="O86" s="565"/>
      <c r="P86" s="664" t="s">
        <v>248</v>
      </c>
      <c r="Q86" s="665"/>
      <c r="R86" s="665"/>
      <c r="S86" s="665"/>
      <c r="T86" s="665"/>
      <c r="U86" s="665"/>
      <c r="V86" s="665"/>
      <c r="W86" s="666"/>
      <c r="X86" s="505" t="s">
        <v>248</v>
      </c>
      <c r="Y86" s="648"/>
      <c r="Z86" s="648"/>
      <c r="AA86" s="648"/>
      <c r="AB86" s="569"/>
      <c r="AC86" s="518" t="s">
        <v>248</v>
      </c>
      <c r="AD86" s="519"/>
      <c r="AE86" s="519"/>
      <c r="AF86" s="519"/>
      <c r="AG86" s="520"/>
      <c r="AH86" s="511" t="e">
        <f ca="1">SQRT(SUMSQ(AH80,AH81))</f>
        <v>#N/A</v>
      </c>
      <c r="AI86" s="512"/>
      <c r="AJ86" s="512"/>
      <c r="AK86" s="512"/>
      <c r="AL86" s="512"/>
      <c r="AM86" s="513">
        <f ca="1">M86</f>
        <v>0</v>
      </c>
      <c r="AN86" s="513"/>
      <c r="AO86" s="514"/>
      <c r="AP86" s="505" t="e">
        <f ca="1">IF(AP81="∞","∞",ROUNDDOWN(AH86^4/(AH81^4/AP81),0))</f>
        <v>#VALUE!</v>
      </c>
      <c r="AQ86" s="648"/>
      <c r="AR86" s="648"/>
      <c r="AS86" s="569"/>
      <c r="AT86" s="234"/>
      <c r="BD86" s="90"/>
      <c r="BE86" s="90"/>
      <c r="BF86" s="90"/>
      <c r="BG86" s="90"/>
      <c r="BH86" s="91"/>
      <c r="BI86" s="92"/>
      <c r="BJ86" s="92"/>
      <c r="BK86" s="93"/>
      <c r="BL86" s="93"/>
      <c r="BM86" s="93"/>
      <c r="BN86" s="93"/>
      <c r="BO86" s="93"/>
      <c r="BP86" s="93"/>
      <c r="BQ86" s="93"/>
      <c r="BR86" s="93"/>
      <c r="BS86" s="94"/>
      <c r="BT86" s="237"/>
      <c r="BU86" s="237"/>
      <c r="BV86" s="237"/>
      <c r="BW86" s="236"/>
      <c r="BX86" s="95"/>
      <c r="BY86" s="95"/>
      <c r="BZ86" s="95"/>
      <c r="CA86" s="95"/>
      <c r="CB86" s="95"/>
      <c r="CC86" s="129"/>
      <c r="CD86" s="129"/>
      <c r="CE86" s="129"/>
      <c r="CF86" s="129"/>
      <c r="CG86" s="129"/>
      <c r="CH86" s="91"/>
      <c r="CI86" s="92"/>
      <c r="CJ86" s="92"/>
      <c r="CK86" s="94"/>
      <c r="CL86" s="237"/>
      <c r="CM86" s="237"/>
      <c r="CN86" s="236"/>
    </row>
    <row r="87" spans="1:92" s="234" customFormat="1" ht="18" customHeight="1"/>
    <row r="88" spans="1:92" ht="18" customHeight="1">
      <c r="A88" s="96" t="s">
        <v>249</v>
      </c>
      <c r="B88" s="234"/>
      <c r="C88" s="234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4"/>
      <c r="AF88" s="234"/>
      <c r="AG88" s="234"/>
      <c r="AH88" s="234"/>
      <c r="AI88" s="234"/>
      <c r="AJ88" s="234"/>
      <c r="AK88" s="234"/>
      <c r="AL88" s="234"/>
      <c r="AM88" s="234"/>
      <c r="AN88" s="234"/>
      <c r="AO88" s="234"/>
      <c r="AP88" s="234"/>
      <c r="AQ88" s="234"/>
      <c r="AR88" s="234"/>
      <c r="AS88" s="234"/>
      <c r="AT88" s="234"/>
    </row>
    <row r="89" spans="1:92" ht="18" customHeight="1">
      <c r="A89" s="96"/>
      <c r="B89" s="104" t="s">
        <v>729</v>
      </c>
      <c r="C89" s="234"/>
      <c r="D89" s="234"/>
      <c r="E89" s="234"/>
      <c r="F89" s="234"/>
      <c r="G89" s="234"/>
      <c r="H89" s="234"/>
      <c r="I89" s="234"/>
      <c r="J89" s="234"/>
      <c r="K89" s="234"/>
      <c r="L89" s="234"/>
      <c r="M89" s="334" t="s">
        <v>730</v>
      </c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  <c r="AG89" s="234"/>
      <c r="AH89" s="234"/>
      <c r="AI89" s="234"/>
      <c r="AJ89" s="234"/>
      <c r="AK89" s="234"/>
      <c r="AL89" s="234"/>
      <c r="AM89" s="234"/>
      <c r="AN89" s="234"/>
      <c r="AO89" s="234"/>
      <c r="AP89" s="234"/>
      <c r="AQ89" s="234"/>
      <c r="AR89" s="234"/>
      <c r="AS89" s="234"/>
      <c r="AT89" s="234"/>
    </row>
    <row r="90" spans="1:92" ht="18" customHeight="1">
      <c r="A90" s="96"/>
      <c r="B90" s="234" t="s">
        <v>250</v>
      </c>
      <c r="C90" s="234"/>
      <c r="D90" s="234"/>
      <c r="E90" s="234"/>
      <c r="F90" s="234"/>
      <c r="G90" s="538" t="e">
        <f ca="1">I80</f>
        <v>#N/A</v>
      </c>
      <c r="H90" s="538"/>
      <c r="I90" s="538"/>
      <c r="J90" s="538"/>
      <c r="K90" s="538"/>
      <c r="L90" s="337">
        <f ca="1">M80</f>
        <v>0</v>
      </c>
      <c r="M90" s="337"/>
      <c r="N90" s="337"/>
      <c r="O90" s="337"/>
      <c r="P90" s="337"/>
      <c r="Q90" s="337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s="234"/>
      <c r="AI90" s="234"/>
      <c r="AJ90" s="234"/>
      <c r="AK90" s="234"/>
      <c r="AL90" s="234"/>
      <c r="AM90" s="234"/>
      <c r="AN90" s="234"/>
      <c r="AO90" s="234"/>
      <c r="AP90" s="234"/>
      <c r="AQ90" s="234"/>
      <c r="AR90" s="234"/>
      <c r="AS90" s="234"/>
      <c r="AT90" s="234"/>
    </row>
    <row r="91" spans="1:92" ht="18" customHeight="1">
      <c r="A91" s="96"/>
      <c r="B91" s="363"/>
      <c r="C91" s="363"/>
      <c r="D91" s="363"/>
      <c r="E91" s="363"/>
      <c r="F91" s="363"/>
      <c r="G91" s="243" t="s">
        <v>251</v>
      </c>
      <c r="H91" s="365"/>
      <c r="I91" s="365"/>
      <c r="J91" s="365"/>
      <c r="K91" s="365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  <c r="X91" s="363"/>
      <c r="Y91" s="363"/>
      <c r="Z91" s="363"/>
      <c r="AA91" s="363"/>
      <c r="AB91" s="363"/>
      <c r="AC91" s="363"/>
      <c r="AD91" s="363"/>
      <c r="AE91" s="363"/>
      <c r="AF91" s="363"/>
      <c r="AG91" s="363"/>
      <c r="AH91" s="363"/>
      <c r="AI91" s="363"/>
      <c r="AJ91" s="363"/>
      <c r="AK91" s="363"/>
      <c r="AL91" s="363"/>
      <c r="AM91" s="363"/>
      <c r="AN91" s="363"/>
      <c r="AO91" s="363"/>
      <c r="AP91" s="363"/>
      <c r="AQ91" s="363"/>
      <c r="AR91" s="363"/>
      <c r="AS91" s="363"/>
      <c r="AT91" s="363"/>
    </row>
    <row r="92" spans="1:92" ht="18" customHeight="1">
      <c r="A92" s="96"/>
      <c r="B92" s="234"/>
      <c r="C92" s="234"/>
      <c r="D92" s="234"/>
      <c r="E92" s="234"/>
      <c r="F92" s="234"/>
      <c r="G92" s="234" t="s">
        <v>252</v>
      </c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97"/>
      <c r="V92" s="97"/>
      <c r="W92" s="97"/>
      <c r="X92" s="234"/>
      <c r="Y92" s="98"/>
      <c r="Z92" s="98"/>
      <c r="AA92" s="98"/>
      <c r="AB92" s="98"/>
      <c r="AC92" s="98"/>
      <c r="AK92" s="234"/>
      <c r="AL92" s="234"/>
      <c r="AM92" s="234"/>
      <c r="AN92" s="234"/>
      <c r="AO92" s="234"/>
      <c r="AP92" s="234"/>
      <c r="AQ92" s="234"/>
      <c r="AR92" s="234"/>
      <c r="AS92" s="234"/>
      <c r="AT92" s="234"/>
    </row>
    <row r="93" spans="1:92" ht="18" customHeight="1">
      <c r="A93" s="96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97"/>
      <c r="V93" s="97"/>
      <c r="W93" s="97"/>
      <c r="X93" s="234"/>
      <c r="Y93" s="98"/>
      <c r="Z93" s="98"/>
      <c r="AA93" s="98"/>
      <c r="AB93" s="98"/>
      <c r="AC93" s="98"/>
      <c r="AD93" s="234"/>
      <c r="AE93" s="234"/>
      <c r="AF93" s="234"/>
      <c r="AG93" s="234"/>
      <c r="AH93" s="234"/>
      <c r="AI93" s="234"/>
      <c r="AJ93" s="234"/>
      <c r="AK93" s="234"/>
      <c r="AL93" s="234"/>
      <c r="AM93" s="234"/>
      <c r="AN93" s="234"/>
      <c r="AO93" s="234"/>
      <c r="AP93" s="234"/>
      <c r="AQ93" s="234"/>
      <c r="AR93" s="234"/>
      <c r="AS93" s="234"/>
      <c r="AT93" s="234"/>
    </row>
    <row r="94" spans="1:92" ht="18" customHeight="1">
      <c r="A94" s="96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97"/>
      <c r="V94" s="97"/>
      <c r="W94" s="97"/>
      <c r="X94" s="234"/>
      <c r="Y94" s="98"/>
      <c r="Z94" s="98"/>
      <c r="AE94" s="534" t="e">
        <f ca="1">G90</f>
        <v>#N/A</v>
      </c>
      <c r="AF94" s="534"/>
      <c r="AG94" s="534"/>
      <c r="AH94" s="534"/>
      <c r="AI94" s="531">
        <f ca="1">L90</f>
        <v>0</v>
      </c>
      <c r="AJ94" s="531"/>
      <c r="AK94" s="531"/>
      <c r="AL94" s="531"/>
      <c r="AM94" s="531"/>
      <c r="AN94" s="234"/>
      <c r="AO94" s="234"/>
      <c r="AP94" s="234"/>
      <c r="AQ94" s="234"/>
      <c r="AR94" s="234"/>
      <c r="AS94" s="234"/>
      <c r="AT94" s="234"/>
    </row>
    <row r="95" spans="1:92" ht="18" customHeight="1">
      <c r="A95" s="96"/>
      <c r="B95" s="234"/>
      <c r="C95" s="234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97"/>
      <c r="V95" s="97"/>
      <c r="W95" s="97"/>
      <c r="X95" s="234"/>
      <c r="Y95" s="98"/>
      <c r="Z95" s="98"/>
      <c r="AE95" s="534"/>
      <c r="AF95" s="534"/>
      <c r="AG95" s="534"/>
      <c r="AH95" s="534"/>
      <c r="AI95" s="531"/>
      <c r="AJ95" s="531"/>
      <c r="AK95" s="531"/>
      <c r="AL95" s="531"/>
      <c r="AM95" s="531"/>
      <c r="AN95" s="234"/>
      <c r="AO95" s="234"/>
      <c r="AP95" s="234"/>
      <c r="AQ95" s="234"/>
      <c r="AR95" s="234"/>
      <c r="AS95" s="234"/>
      <c r="AT95" s="234"/>
    </row>
    <row r="96" spans="1:92" ht="18" customHeight="1">
      <c r="A96" s="96"/>
      <c r="B96" s="363"/>
      <c r="C96" s="363"/>
      <c r="D96" s="363"/>
      <c r="E96" s="363"/>
      <c r="F96" s="363"/>
      <c r="G96" s="243" t="s">
        <v>253</v>
      </c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97"/>
      <c r="V96" s="97"/>
      <c r="W96" s="97"/>
      <c r="X96" s="363"/>
      <c r="Y96" s="98"/>
      <c r="Z96" s="98"/>
      <c r="AE96" s="364"/>
      <c r="AF96" s="364"/>
      <c r="AG96" s="364"/>
      <c r="AH96" s="364"/>
      <c r="AI96" s="363"/>
      <c r="AJ96" s="363"/>
      <c r="AK96" s="363"/>
      <c r="AL96" s="363"/>
      <c r="AM96" s="363"/>
      <c r="AN96" s="363"/>
      <c r="AO96" s="363"/>
      <c r="AP96" s="363"/>
      <c r="AQ96" s="363"/>
      <c r="AR96" s="363"/>
      <c r="AS96" s="363"/>
      <c r="AT96" s="363"/>
    </row>
    <row r="97" spans="1:46" ht="18" customHeight="1">
      <c r="A97" s="96"/>
      <c r="B97" s="234"/>
      <c r="C97" s="234"/>
      <c r="D97" s="234"/>
      <c r="E97" s="234"/>
      <c r="F97" s="234"/>
      <c r="G97" s="234" t="s">
        <v>252</v>
      </c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97"/>
      <c r="V97" s="97"/>
      <c r="W97" s="97"/>
      <c r="X97" s="234"/>
      <c r="Y97" s="98"/>
      <c r="Z97" s="98"/>
      <c r="AA97" s="245"/>
      <c r="AB97" s="245"/>
      <c r="AC97" s="245"/>
      <c r="AD97" s="245"/>
      <c r="AE97" s="244"/>
      <c r="AF97" s="244"/>
      <c r="AG97" s="244"/>
      <c r="AH97" s="234"/>
      <c r="AI97" s="234"/>
      <c r="AJ97" s="234"/>
      <c r="AK97" s="234"/>
      <c r="AL97" s="234"/>
      <c r="AM97" s="234"/>
      <c r="AN97" s="234"/>
      <c r="AO97" s="234"/>
      <c r="AP97" s="234"/>
      <c r="AQ97" s="234"/>
      <c r="AR97" s="234"/>
      <c r="AS97" s="234"/>
      <c r="AT97" s="234"/>
    </row>
    <row r="98" spans="1:46" ht="18" customHeight="1">
      <c r="A98" s="96"/>
      <c r="B98" s="234"/>
      <c r="C98" s="234"/>
      <c r="D98" s="234"/>
      <c r="E98" s="234"/>
      <c r="F98" s="234"/>
      <c r="G98" s="234"/>
      <c r="H98" s="234"/>
      <c r="I98" s="234"/>
      <c r="J98" s="234"/>
      <c r="K98" s="101"/>
      <c r="N98" s="531" t="e">
        <f ca="1">G90</f>
        <v>#N/A</v>
      </c>
      <c r="O98" s="531"/>
      <c r="P98" s="531"/>
      <c r="Q98" s="531"/>
      <c r="R98" s="339">
        <f ca="1">L90</f>
        <v>0</v>
      </c>
      <c r="S98" s="339"/>
      <c r="T98" s="339"/>
      <c r="U98" s="97"/>
      <c r="V98" s="97"/>
      <c r="W98" s="97"/>
      <c r="X98" s="234"/>
      <c r="Y98" s="98"/>
      <c r="Z98" s="98"/>
      <c r="AA98" s="245"/>
      <c r="AB98" s="245"/>
      <c r="AC98" s="245"/>
      <c r="AD98" s="245"/>
      <c r="AE98" s="244"/>
      <c r="AF98" s="244"/>
      <c r="AG98" s="244"/>
      <c r="AH98" s="234"/>
      <c r="AI98" s="234"/>
      <c r="AJ98" s="234"/>
      <c r="AK98" s="234"/>
      <c r="AL98" s="234"/>
      <c r="AM98" s="234"/>
      <c r="AN98" s="234"/>
      <c r="AO98" s="234"/>
      <c r="AP98" s="234"/>
      <c r="AQ98" s="234"/>
      <c r="AR98" s="234"/>
      <c r="AS98" s="234"/>
      <c r="AT98" s="234"/>
    </row>
    <row r="99" spans="1:46" ht="18" customHeight="1">
      <c r="A99" s="96"/>
      <c r="B99" s="234"/>
      <c r="C99" s="234"/>
      <c r="D99" s="234"/>
      <c r="E99" s="234"/>
      <c r="F99" s="234"/>
      <c r="G99" s="234"/>
      <c r="H99" s="234"/>
      <c r="I99" s="87" t="s">
        <v>255</v>
      </c>
      <c r="J99" s="235" t="s">
        <v>254</v>
      </c>
      <c r="K99" s="234" t="s">
        <v>256</v>
      </c>
      <c r="L99" s="234"/>
      <c r="M99" s="234"/>
      <c r="N99" s="234"/>
      <c r="O99" s="234"/>
      <c r="P99" s="234"/>
      <c r="Q99" s="234"/>
      <c r="R99" s="234"/>
      <c r="S99" s="234"/>
      <c r="AA99" s="245"/>
      <c r="AB99" s="245"/>
      <c r="AC99" s="245"/>
      <c r="AD99" s="245"/>
      <c r="AE99" s="244"/>
      <c r="AF99" s="244"/>
      <c r="AG99" s="244"/>
      <c r="AH99" s="234"/>
      <c r="AI99" s="234"/>
      <c r="AJ99" s="234"/>
      <c r="AK99" s="234"/>
      <c r="AL99" s="234"/>
      <c r="AM99" s="234"/>
      <c r="AN99" s="234"/>
      <c r="AO99" s="234"/>
      <c r="AP99" s="234"/>
      <c r="AQ99" s="234"/>
      <c r="AR99" s="234"/>
      <c r="AS99" s="234"/>
      <c r="AT99" s="234"/>
    </row>
    <row r="100" spans="1:46" ht="18" customHeight="1">
      <c r="A100" s="96"/>
      <c r="B100" s="234"/>
      <c r="C100" s="234"/>
      <c r="D100" s="234"/>
      <c r="E100" s="234"/>
      <c r="F100" s="234"/>
      <c r="G100" s="234"/>
      <c r="H100" s="234"/>
      <c r="I100" s="87" t="s">
        <v>257</v>
      </c>
      <c r="J100" s="235" t="s">
        <v>258</v>
      </c>
      <c r="K100" s="532" t="e">
        <f ca="1">AL8</f>
        <v>#N/A</v>
      </c>
      <c r="L100" s="532"/>
      <c r="M100" s="532"/>
      <c r="N100" s="532"/>
      <c r="O100" s="532"/>
      <c r="P100" s="532"/>
      <c r="Q100" s="532"/>
      <c r="R100" s="234"/>
      <c r="S100" s="234"/>
      <c r="T100" s="234"/>
      <c r="U100" s="97"/>
      <c r="V100" s="97"/>
      <c r="W100" s="97"/>
      <c r="X100" s="234"/>
      <c r="Y100" s="98"/>
      <c r="Z100" s="98"/>
      <c r="AA100" s="245"/>
      <c r="AB100" s="245"/>
      <c r="AC100" s="245"/>
      <c r="AD100" s="245"/>
      <c r="AE100" s="244"/>
      <c r="AF100" s="244"/>
      <c r="AG100" s="244"/>
      <c r="AH100" s="234"/>
      <c r="AI100" s="234"/>
      <c r="AJ100" s="234"/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4"/>
    </row>
    <row r="101" spans="1:46" ht="18" customHeight="1">
      <c r="A101" s="96"/>
      <c r="B101" s="234"/>
      <c r="C101" s="234"/>
      <c r="D101" s="234"/>
      <c r="E101" s="234"/>
      <c r="F101" s="234"/>
      <c r="G101" s="234"/>
      <c r="H101" s="234"/>
      <c r="I101" s="87" t="s">
        <v>259</v>
      </c>
      <c r="J101" s="235" t="s">
        <v>254</v>
      </c>
      <c r="K101" s="532" t="e">
        <f ca="1">AR8</f>
        <v>#N/A</v>
      </c>
      <c r="L101" s="532"/>
      <c r="M101" s="532"/>
      <c r="N101" s="532"/>
      <c r="O101" s="532"/>
      <c r="P101" s="532"/>
      <c r="Q101" s="532"/>
      <c r="R101" s="234"/>
      <c r="S101" s="234"/>
      <c r="T101" s="234"/>
      <c r="U101" s="97"/>
      <c r="V101" s="97"/>
      <c r="W101" s="97"/>
      <c r="X101" s="234"/>
      <c r="Y101" s="98"/>
      <c r="Z101" s="98"/>
      <c r="AA101" s="245"/>
      <c r="AB101" s="245"/>
      <c r="AC101" s="245"/>
      <c r="AD101" s="245"/>
      <c r="AE101" s="244"/>
      <c r="AF101" s="244"/>
      <c r="AG101" s="244"/>
      <c r="AH101" s="234"/>
      <c r="AI101" s="234"/>
      <c r="AJ101" s="234"/>
      <c r="AK101" s="234"/>
      <c r="AL101" s="234"/>
      <c r="AM101" s="234"/>
      <c r="AN101" s="234"/>
      <c r="AO101" s="234"/>
      <c r="AP101" s="234"/>
      <c r="AQ101" s="234"/>
      <c r="AR101" s="234"/>
      <c r="AS101" s="234"/>
      <c r="AT101" s="234"/>
    </row>
    <row r="102" spans="1:46" ht="18" customHeight="1">
      <c r="A102" s="96"/>
      <c r="B102" s="234"/>
      <c r="C102" s="234"/>
      <c r="D102" s="234"/>
      <c r="E102" s="234"/>
      <c r="F102" s="234"/>
      <c r="G102" s="234"/>
      <c r="H102" s="234"/>
      <c r="I102" s="87" t="s">
        <v>260</v>
      </c>
      <c r="J102" s="235" t="s">
        <v>258</v>
      </c>
      <c r="K102" s="246" t="s">
        <v>261</v>
      </c>
      <c r="L102" s="246"/>
      <c r="M102" s="246"/>
      <c r="N102" s="246"/>
      <c r="O102" s="246"/>
      <c r="P102" s="246"/>
      <c r="Q102" s="246"/>
      <c r="R102" s="234"/>
      <c r="S102" s="234"/>
      <c r="T102" s="234"/>
      <c r="U102" s="97"/>
      <c r="V102" s="97"/>
      <c r="W102" s="97"/>
      <c r="X102" s="234"/>
      <c r="Y102" s="98"/>
      <c r="Z102" s="98"/>
      <c r="AA102" s="245"/>
      <c r="AB102" s="245"/>
      <c r="AC102" s="245"/>
      <c r="AD102" s="245"/>
      <c r="AE102" s="244"/>
      <c r="AF102" s="244"/>
      <c r="AG102" s="244"/>
      <c r="AH102" s="234"/>
      <c r="AI102" s="234"/>
      <c r="AJ102" s="234"/>
      <c r="AK102" s="234"/>
      <c r="AL102" s="234"/>
      <c r="AM102" s="234"/>
      <c r="AN102" s="234"/>
      <c r="AO102" s="234"/>
      <c r="AP102" s="234"/>
      <c r="AQ102" s="234"/>
      <c r="AR102" s="234"/>
      <c r="AS102" s="234"/>
      <c r="AT102" s="234"/>
    </row>
    <row r="103" spans="1:46" ht="18" customHeight="1">
      <c r="A103" s="96"/>
      <c r="B103" s="243" t="s">
        <v>251</v>
      </c>
      <c r="C103" s="389"/>
      <c r="D103" s="389"/>
      <c r="E103" s="389"/>
      <c r="F103" s="389"/>
      <c r="G103" s="389"/>
      <c r="H103" s="389"/>
      <c r="I103" s="87"/>
      <c r="J103" s="390"/>
      <c r="K103" s="246"/>
      <c r="L103" s="246"/>
      <c r="M103" s="246"/>
      <c r="N103" s="246"/>
      <c r="O103" s="246"/>
      <c r="P103" s="246"/>
      <c r="Q103" s="246"/>
      <c r="R103" s="389"/>
      <c r="S103" s="389"/>
      <c r="T103" s="389"/>
      <c r="U103" s="97"/>
      <c r="V103" s="97"/>
      <c r="W103" s="97"/>
      <c r="X103" s="389"/>
      <c r="Y103" s="98"/>
      <c r="Z103" s="98"/>
      <c r="AA103" s="388"/>
      <c r="AB103" s="388"/>
      <c r="AC103" s="388"/>
      <c r="AD103" s="388"/>
      <c r="AE103" s="387"/>
      <c r="AF103" s="387"/>
      <c r="AG103" s="387"/>
      <c r="AH103" s="389"/>
      <c r="AI103" s="389"/>
      <c r="AJ103" s="389"/>
      <c r="AK103" s="389"/>
      <c r="AL103" s="389"/>
      <c r="AM103" s="389"/>
      <c r="AN103" s="389"/>
      <c r="AO103" s="389"/>
      <c r="AP103" s="389"/>
      <c r="AQ103" s="389"/>
      <c r="AR103" s="389"/>
      <c r="AS103" s="389"/>
      <c r="AT103" s="389"/>
    </row>
    <row r="104" spans="1:46" ht="18" customHeight="1">
      <c r="A104" s="96"/>
      <c r="B104" s="389" t="s">
        <v>262</v>
      </c>
      <c r="C104" s="389"/>
      <c r="D104" s="389"/>
      <c r="E104" s="389"/>
      <c r="F104" s="389"/>
      <c r="G104" s="389"/>
      <c r="H104" s="389"/>
      <c r="I104" s="389" t="e">
        <f ca="1">"표준기의 불확도 평가결과에서 계산된 측정불확도는 "&amp;TRIM(TEXT(T6,"0.### ###"))&amp;" "&amp;Z6&amp;" 이다,"</f>
        <v>#N/A</v>
      </c>
      <c r="J104" s="389"/>
      <c r="K104" s="389"/>
      <c r="L104" s="389"/>
      <c r="M104" s="389"/>
      <c r="N104" s="389"/>
      <c r="O104" s="389"/>
      <c r="P104" s="389"/>
      <c r="Q104" s="389"/>
      <c r="R104" s="389"/>
      <c r="S104" s="389"/>
      <c r="T104" s="389"/>
      <c r="U104" s="99"/>
      <c r="V104" s="99"/>
      <c r="W104" s="99"/>
      <c r="X104" s="389"/>
      <c r="Y104" s="100"/>
      <c r="Z104" s="100"/>
      <c r="AA104" s="100"/>
      <c r="AB104" s="98"/>
      <c r="AC104" s="98"/>
      <c r="AD104" s="389"/>
      <c r="AE104" s="389"/>
      <c r="AF104" s="389"/>
      <c r="AG104" s="389"/>
      <c r="AH104" s="389"/>
      <c r="AI104" s="389"/>
      <c r="AJ104" s="389"/>
      <c r="AK104" s="389"/>
      <c r="AL104" s="389"/>
      <c r="AM104" s="389"/>
      <c r="AN104" s="389"/>
      <c r="AO104" s="389"/>
      <c r="AP104" s="389"/>
      <c r="AQ104" s="389"/>
      <c r="AR104" s="389"/>
      <c r="AS104" s="389"/>
      <c r="AT104" s="389"/>
    </row>
    <row r="105" spans="1:46" ht="18" customHeight="1">
      <c r="A105" s="96"/>
      <c r="B105" s="389"/>
      <c r="C105" s="389"/>
      <c r="D105" s="389"/>
      <c r="E105" s="389"/>
      <c r="F105" s="389"/>
      <c r="G105" s="389"/>
      <c r="H105" s="389"/>
      <c r="I105" s="389" t="s">
        <v>771</v>
      </c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99"/>
      <c r="V105" s="99"/>
      <c r="W105" s="99"/>
      <c r="X105" s="389"/>
      <c r="Y105" s="100"/>
      <c r="Z105" s="100"/>
      <c r="AA105" s="100"/>
      <c r="AB105" s="98"/>
      <c r="AC105" s="98"/>
      <c r="AD105" s="389"/>
      <c r="AE105" s="389"/>
      <c r="AF105" s="389"/>
      <c r="AG105" s="389"/>
      <c r="AH105" s="389"/>
      <c r="AI105" s="389"/>
      <c r="AJ105" s="389"/>
      <c r="AK105" s="389"/>
      <c r="AL105" s="389"/>
      <c r="AM105" s="389"/>
      <c r="AN105" s="389"/>
      <c r="AO105" s="389"/>
      <c r="AP105" s="389"/>
      <c r="AQ105" s="389"/>
      <c r="AR105" s="389"/>
      <c r="AS105" s="389"/>
      <c r="AT105" s="389"/>
    </row>
    <row r="106" spans="1:46" ht="18" customHeight="1">
      <c r="A106" s="96"/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533" t="e">
        <f ca="1">T6</f>
        <v>#N/A</v>
      </c>
      <c r="N106" s="533"/>
      <c r="O106" s="533"/>
      <c r="P106" s="533"/>
      <c r="Q106" s="533"/>
      <c r="R106" s="534" t="s">
        <v>78</v>
      </c>
      <c r="S106" s="535" t="e">
        <f ca="1">P80</f>
        <v>#N/A</v>
      </c>
      <c r="T106" s="535"/>
      <c r="U106" s="535"/>
      <c r="V106" s="535"/>
      <c r="W106" s="531">
        <f ca="1">U80</f>
        <v>0</v>
      </c>
      <c r="X106" s="531"/>
      <c r="Y106" s="531"/>
      <c r="Z106" s="531"/>
      <c r="AA106" s="531"/>
      <c r="AB106" s="389"/>
      <c r="AC106" s="389"/>
      <c r="AD106" s="389"/>
      <c r="AE106" s="389"/>
      <c r="AF106" s="389"/>
      <c r="AG106" s="389"/>
      <c r="AH106" s="389"/>
      <c r="AI106" s="389"/>
      <c r="AJ106" s="389"/>
      <c r="AK106" s="389"/>
    </row>
    <row r="107" spans="1:46" ht="18" customHeight="1">
      <c r="A107" s="96"/>
      <c r="B107" s="389"/>
      <c r="C107" s="389"/>
      <c r="D107" s="389"/>
      <c r="E107" s="389"/>
      <c r="F107" s="389"/>
      <c r="G107" s="389"/>
      <c r="H107" s="389"/>
      <c r="I107" s="389"/>
      <c r="J107" s="389"/>
      <c r="K107" s="389"/>
      <c r="L107" s="389"/>
      <c r="M107" s="536">
        <f>AF6</f>
        <v>2</v>
      </c>
      <c r="N107" s="536"/>
      <c r="O107" s="536"/>
      <c r="P107" s="536"/>
      <c r="Q107" s="536"/>
      <c r="R107" s="534"/>
      <c r="S107" s="535"/>
      <c r="T107" s="535"/>
      <c r="U107" s="535"/>
      <c r="V107" s="535"/>
      <c r="W107" s="531"/>
      <c r="X107" s="531"/>
      <c r="Y107" s="531"/>
      <c r="Z107" s="531"/>
      <c r="AA107" s="531"/>
      <c r="AB107" s="389"/>
      <c r="AC107" s="389"/>
      <c r="AD107" s="389"/>
      <c r="AE107" s="389"/>
      <c r="AF107" s="389"/>
      <c r="AG107" s="389"/>
      <c r="AH107" s="389"/>
      <c r="AI107" s="389"/>
      <c r="AJ107" s="389"/>
      <c r="AK107" s="389"/>
    </row>
    <row r="108" spans="1:46" ht="18" customHeight="1">
      <c r="A108" s="96"/>
      <c r="B108" s="243" t="s">
        <v>795</v>
      </c>
      <c r="C108" s="389"/>
      <c r="D108" s="389"/>
      <c r="E108" s="389"/>
      <c r="F108" s="389"/>
      <c r="H108" s="389"/>
      <c r="I108" s="389"/>
      <c r="J108" s="389"/>
      <c r="K108" s="389"/>
      <c r="L108" s="389"/>
      <c r="M108" s="389"/>
      <c r="N108" s="389"/>
      <c r="O108" s="389"/>
      <c r="P108" s="389"/>
      <c r="Q108" s="389"/>
      <c r="R108" s="389"/>
      <c r="S108" s="389"/>
      <c r="T108" s="389"/>
      <c r="U108" s="97"/>
      <c r="V108" s="97"/>
      <c r="W108" s="97"/>
      <c r="X108" s="389"/>
      <c r="Y108" s="98"/>
      <c r="Z108" s="98"/>
      <c r="AA108" s="388"/>
      <c r="AB108" s="388"/>
      <c r="AC108" s="388"/>
      <c r="AD108" s="388"/>
      <c r="AE108" s="387"/>
      <c r="AF108" s="387"/>
      <c r="AG108" s="387"/>
      <c r="AH108" s="389"/>
      <c r="AI108" s="389"/>
      <c r="AJ108" s="389"/>
      <c r="AK108" s="389"/>
      <c r="AL108" s="389"/>
      <c r="AM108" s="389"/>
      <c r="AN108" s="389"/>
      <c r="AO108" s="389"/>
      <c r="AP108" s="389"/>
      <c r="AQ108" s="389"/>
      <c r="AR108" s="389"/>
      <c r="AS108" s="389"/>
      <c r="AT108" s="389"/>
    </row>
    <row r="109" spans="1:46" ht="18" customHeight="1">
      <c r="A109" s="96"/>
      <c r="B109" s="389" t="s">
        <v>262</v>
      </c>
      <c r="C109" s="389"/>
      <c r="D109" s="389"/>
      <c r="E109" s="389"/>
      <c r="F109" s="389"/>
      <c r="H109" s="389"/>
      <c r="I109" s="389" t="s">
        <v>796</v>
      </c>
      <c r="J109" s="389"/>
      <c r="K109" s="389"/>
      <c r="L109" s="389"/>
      <c r="M109" s="389"/>
      <c r="N109" s="389"/>
      <c r="O109" s="389"/>
      <c r="P109" s="389"/>
      <c r="Q109" s="389"/>
      <c r="R109" s="389"/>
      <c r="S109" s="389"/>
      <c r="T109" s="389"/>
      <c r="U109" s="97"/>
      <c r="V109" s="97"/>
      <c r="W109" s="97"/>
      <c r="X109" s="389"/>
      <c r="Y109" s="98"/>
      <c r="Z109" s="98"/>
      <c r="AA109" s="388"/>
      <c r="AB109" s="388"/>
      <c r="AC109" s="388"/>
      <c r="AD109" s="388"/>
      <c r="AE109" s="387"/>
      <c r="AF109" s="387"/>
      <c r="AG109" s="387"/>
      <c r="AH109" s="389"/>
      <c r="AI109" s="389"/>
      <c r="AJ109" s="389"/>
      <c r="AK109" s="389"/>
      <c r="AL109" s="389"/>
      <c r="AM109" s="389"/>
      <c r="AN109" s="389"/>
      <c r="AO109" s="389"/>
      <c r="AP109" s="389"/>
      <c r="AQ109" s="389"/>
      <c r="AR109" s="389"/>
      <c r="AS109" s="389"/>
      <c r="AT109" s="389"/>
    </row>
    <row r="110" spans="1:46" ht="18" customHeight="1">
      <c r="A110" s="96"/>
      <c r="C110" s="389"/>
      <c r="D110" s="389"/>
      <c r="E110" s="389"/>
      <c r="F110" s="389"/>
      <c r="G110" s="389"/>
      <c r="H110" s="389"/>
      <c r="I110" s="389" t="e">
        <f ca="1">"1) 표준기의 교정성적서에서 측정불확도는 "&amp;TRIM(TEXT(T6,"0.### ###"))&amp;" "&amp;Z6&amp;" 이다."</f>
        <v>#N/A</v>
      </c>
      <c r="J110" s="389"/>
      <c r="K110" s="389"/>
      <c r="L110" s="389"/>
      <c r="M110" s="389"/>
      <c r="N110" s="389"/>
      <c r="O110" s="389"/>
      <c r="P110" s="389"/>
      <c r="Q110" s="389"/>
      <c r="R110" s="389"/>
      <c r="S110" s="389"/>
      <c r="T110" s="389"/>
      <c r="U110" s="99"/>
      <c r="V110" s="99"/>
      <c r="W110" s="99"/>
      <c r="X110" s="389"/>
      <c r="Y110" s="100"/>
      <c r="Z110" s="100"/>
      <c r="AA110" s="100"/>
      <c r="AB110" s="98"/>
      <c r="AC110" s="98"/>
      <c r="AD110" s="389"/>
      <c r="AE110" s="389"/>
      <c r="AF110" s="389"/>
      <c r="AG110" s="389"/>
      <c r="AH110" s="389"/>
      <c r="AI110" s="389"/>
      <c r="AJ110" s="389"/>
      <c r="AK110" s="389"/>
      <c r="AL110" s="389"/>
      <c r="AM110" s="389"/>
      <c r="AN110" s="389"/>
      <c r="AO110" s="389"/>
      <c r="AP110" s="389"/>
      <c r="AQ110" s="389"/>
      <c r="AR110" s="389"/>
      <c r="AS110" s="389"/>
      <c r="AT110" s="389"/>
    </row>
    <row r="111" spans="1:46" ht="18" customHeight="1">
      <c r="A111" s="96"/>
      <c r="B111" s="389"/>
      <c r="C111" s="389"/>
      <c r="D111" s="389"/>
      <c r="E111" s="389"/>
      <c r="F111" s="389"/>
      <c r="G111" s="389"/>
      <c r="H111" s="389"/>
      <c r="J111" s="389" t="s">
        <v>771</v>
      </c>
      <c r="K111" s="389"/>
      <c r="L111" s="389"/>
      <c r="M111" s="389"/>
      <c r="N111" s="389"/>
      <c r="O111" s="389"/>
      <c r="P111" s="389"/>
      <c r="Q111" s="389"/>
      <c r="R111" s="389"/>
      <c r="S111" s="389"/>
      <c r="T111" s="389"/>
      <c r="U111" s="99"/>
      <c r="V111" s="99"/>
      <c r="W111" s="99"/>
      <c r="X111" s="389"/>
      <c r="Y111" s="100"/>
      <c r="Z111" s="100"/>
      <c r="AA111" s="100"/>
      <c r="AB111" s="98"/>
      <c r="AC111" s="98"/>
      <c r="AD111" s="389"/>
      <c r="AE111" s="389"/>
      <c r="AF111" s="389"/>
      <c r="AG111" s="389"/>
      <c r="AH111" s="389"/>
      <c r="AI111" s="389"/>
      <c r="AJ111" s="389"/>
      <c r="AK111" s="389"/>
      <c r="AL111" s="389"/>
      <c r="AM111" s="389"/>
      <c r="AN111" s="389"/>
      <c r="AO111" s="389"/>
      <c r="AP111" s="389"/>
      <c r="AQ111" s="389"/>
      <c r="AR111" s="389"/>
      <c r="AS111" s="389"/>
      <c r="AT111" s="389"/>
    </row>
    <row r="112" spans="1:46" ht="18" customHeight="1">
      <c r="A112" s="96"/>
      <c r="B112" s="389"/>
      <c r="C112" s="389"/>
      <c r="D112" s="389"/>
      <c r="E112" s="389"/>
      <c r="F112" s="389"/>
      <c r="G112" s="389"/>
      <c r="H112" s="389"/>
      <c r="I112" s="389"/>
      <c r="J112" s="389"/>
      <c r="K112" s="389"/>
      <c r="L112" s="389"/>
      <c r="M112" s="389"/>
      <c r="N112" s="389"/>
      <c r="O112" s="389"/>
      <c r="P112" s="389"/>
      <c r="Q112" s="533" t="e">
        <f ca="1">T6</f>
        <v>#N/A</v>
      </c>
      <c r="R112" s="533"/>
      <c r="S112" s="533"/>
      <c r="T112" s="533"/>
      <c r="U112" s="533"/>
      <c r="V112" s="534" t="s">
        <v>78</v>
      </c>
      <c r="W112" s="535" t="e">
        <f ca="1">Q112/Q113</f>
        <v>#N/A</v>
      </c>
      <c r="X112" s="535"/>
      <c r="Y112" s="535"/>
      <c r="Z112" s="535"/>
      <c r="AA112" s="531">
        <f ca="1">U80</f>
        <v>0</v>
      </c>
      <c r="AB112" s="531"/>
      <c r="AC112" s="531"/>
      <c r="AD112" s="531"/>
      <c r="AE112" s="531"/>
      <c r="AF112" s="389"/>
      <c r="AG112" s="389"/>
      <c r="AH112" s="389"/>
      <c r="AI112" s="389"/>
      <c r="AJ112" s="389"/>
      <c r="AK112" s="389"/>
      <c r="AL112" s="389"/>
      <c r="AM112" s="389"/>
      <c r="AN112" s="389"/>
      <c r="AO112" s="389"/>
    </row>
    <row r="113" spans="1:47" ht="18" customHeight="1">
      <c r="A113" s="96"/>
      <c r="B113" s="389"/>
      <c r="C113" s="389"/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89"/>
      <c r="O113" s="389"/>
      <c r="P113" s="389"/>
      <c r="Q113" s="536">
        <f>AF6</f>
        <v>2</v>
      </c>
      <c r="R113" s="536"/>
      <c r="S113" s="536"/>
      <c r="T113" s="536"/>
      <c r="U113" s="536"/>
      <c r="V113" s="534"/>
      <c r="W113" s="535"/>
      <c r="X113" s="535"/>
      <c r="Y113" s="535"/>
      <c r="Z113" s="535"/>
      <c r="AA113" s="531"/>
      <c r="AB113" s="531"/>
      <c r="AC113" s="531"/>
      <c r="AD113" s="531"/>
      <c r="AE113" s="531"/>
      <c r="AF113" s="389"/>
      <c r="AG113" s="389"/>
      <c r="AH113" s="389"/>
      <c r="AI113" s="389"/>
      <c r="AJ113" s="389"/>
      <c r="AK113" s="389"/>
      <c r="AL113" s="389"/>
      <c r="AM113" s="389"/>
      <c r="AN113" s="389"/>
      <c r="AO113" s="389"/>
    </row>
    <row r="114" spans="1:47" ht="18" customHeight="1">
      <c r="A114" s="96"/>
      <c r="B114" s="389"/>
      <c r="C114" s="389"/>
      <c r="D114" s="389"/>
      <c r="E114" s="389"/>
      <c r="F114" s="389"/>
      <c r="G114" s="389"/>
      <c r="H114" s="389"/>
      <c r="I114" s="389" t="s">
        <v>797</v>
      </c>
      <c r="J114" s="389"/>
      <c r="K114" s="389"/>
      <c r="L114" s="389"/>
      <c r="M114" s="390"/>
      <c r="N114" s="390"/>
      <c r="O114" s="390"/>
      <c r="P114" s="390"/>
      <c r="Q114" s="390"/>
      <c r="R114" s="390"/>
      <c r="S114" s="388"/>
      <c r="T114" s="388"/>
      <c r="U114" s="388"/>
      <c r="V114" s="388"/>
      <c r="W114" s="389"/>
      <c r="X114" s="389"/>
      <c r="Y114" s="389"/>
      <c r="Z114" s="389"/>
      <c r="AA114" s="389"/>
      <c r="AB114" s="389"/>
      <c r="AC114" s="389"/>
      <c r="AD114" s="389"/>
      <c r="AE114" s="389"/>
      <c r="AF114" s="389"/>
      <c r="AG114" s="389"/>
      <c r="AH114" s="389"/>
      <c r="AI114" s="389"/>
      <c r="AJ114" s="389"/>
      <c r="AK114" s="389"/>
    </row>
    <row r="115" spans="1:47" ht="18" customHeight="1">
      <c r="A115" s="96"/>
      <c r="B115" s="389"/>
      <c r="C115" s="389"/>
      <c r="D115" s="389"/>
      <c r="E115" s="389"/>
      <c r="F115" s="389"/>
      <c r="G115" s="389"/>
      <c r="H115" s="389"/>
      <c r="I115" s="389"/>
      <c r="J115" s="389" t="str">
        <f ca="1">CONCATENATE("제조사에서 제공된 Controller Stability는 ",N8,T8,IF(AF8=0,""," + "&amp;Z8&amp;AF8)," 이다.")</f>
        <v>제조사에서 제공된 Controller Stability는  +  이다.</v>
      </c>
      <c r="K115" s="389"/>
      <c r="L115" s="389"/>
      <c r="M115" s="390"/>
      <c r="N115" s="390"/>
      <c r="O115" s="390"/>
      <c r="P115" s="390"/>
      <c r="Q115" s="390"/>
      <c r="R115" s="390"/>
      <c r="S115" s="388"/>
      <c r="T115" s="388"/>
      <c r="U115" s="388"/>
      <c r="V115" s="388"/>
      <c r="W115" s="389"/>
      <c r="X115" s="389"/>
      <c r="Y115" s="389"/>
      <c r="AA115" s="389"/>
      <c r="AB115" s="389"/>
      <c r="AC115" s="389"/>
      <c r="AD115" s="389"/>
      <c r="AE115" s="389"/>
      <c r="AF115" s="389"/>
      <c r="AG115" s="389"/>
      <c r="AH115" s="389"/>
      <c r="AI115" s="389"/>
      <c r="AJ115" s="389"/>
      <c r="AK115" s="389"/>
      <c r="AL115" s="389"/>
      <c r="AM115" s="389"/>
      <c r="AN115" s="389"/>
      <c r="AO115" s="389"/>
      <c r="AP115" s="389"/>
      <c r="AQ115" s="389"/>
      <c r="AR115" s="389"/>
      <c r="AS115" s="389"/>
    </row>
    <row r="116" spans="1:47" ht="18" customHeight="1">
      <c r="A116" s="96"/>
      <c r="B116" s="389"/>
      <c r="C116" s="389"/>
      <c r="D116" s="389"/>
      <c r="E116" s="389"/>
      <c r="F116" s="389"/>
      <c r="G116" s="389"/>
      <c r="H116" s="389"/>
      <c r="I116" s="389"/>
      <c r="J116" s="389"/>
      <c r="K116" s="389"/>
      <c r="L116" s="389"/>
      <c r="M116" s="389"/>
      <c r="N116" s="389"/>
      <c r="O116" s="531" t="e">
        <f ca="1">OFFSET(표준압력!U69,AL6,0)</f>
        <v>#N/A</v>
      </c>
      <c r="P116" s="531"/>
      <c r="Q116" s="531"/>
      <c r="R116" s="531" t="e">
        <f ca="1">OFFSET(표준압력!#REF!,AL6,0)</f>
        <v>#REF!</v>
      </c>
      <c r="S116" s="531"/>
      <c r="T116" s="531"/>
      <c r="U116" s="389"/>
      <c r="V116" s="389"/>
      <c r="W116" s="389"/>
      <c r="X116" s="389"/>
      <c r="Y116" s="389"/>
      <c r="Z116" s="389"/>
      <c r="AA116" s="389"/>
      <c r="AB116" s="389"/>
      <c r="AC116" s="389"/>
      <c r="AD116" s="389"/>
      <c r="AE116" s="389"/>
      <c r="AF116" s="389"/>
      <c r="AG116" s="389"/>
      <c r="AH116" s="389"/>
      <c r="AI116" s="389"/>
      <c r="AJ116" s="389"/>
      <c r="AK116" s="389"/>
      <c r="AL116" s="389"/>
      <c r="AM116" s="389"/>
      <c r="AN116" s="389"/>
      <c r="AO116" s="389"/>
    </row>
    <row r="117" spans="1:47" ht="18" customHeight="1">
      <c r="A117" s="96"/>
      <c r="B117" s="389"/>
      <c r="C117" s="389"/>
      <c r="D117" s="389"/>
      <c r="E117" s="389"/>
      <c r="F117" s="389"/>
      <c r="G117" s="389"/>
      <c r="H117" s="389"/>
      <c r="I117" s="389"/>
      <c r="J117" s="389"/>
      <c r="K117" s="389"/>
      <c r="L117" s="389"/>
      <c r="M117" s="389"/>
      <c r="N117" s="389"/>
      <c r="O117" s="389"/>
      <c r="P117" s="389"/>
      <c r="Q117" s="389"/>
      <c r="R117" s="389"/>
      <c r="S117" s="389"/>
      <c r="T117" s="389"/>
      <c r="U117" s="535" t="e">
        <f ca="1">P80</f>
        <v>#N/A</v>
      </c>
      <c r="V117" s="534"/>
      <c r="W117" s="534"/>
      <c r="X117" s="534"/>
      <c r="Y117" s="531">
        <f ca="1">AA112</f>
        <v>0</v>
      </c>
      <c r="Z117" s="531"/>
      <c r="AA117" s="531"/>
      <c r="AB117" s="531"/>
      <c r="AC117" s="531"/>
      <c r="AD117" s="389"/>
      <c r="AE117" s="389"/>
      <c r="AF117" s="389"/>
      <c r="AG117" s="389"/>
      <c r="AH117" s="389"/>
      <c r="AI117" s="389"/>
      <c r="AJ117" s="389"/>
      <c r="AK117" s="389"/>
      <c r="AL117" s="389"/>
      <c r="AM117" s="389"/>
      <c r="AN117" s="389"/>
    </row>
    <row r="118" spans="1:47" ht="18" customHeight="1">
      <c r="A118" s="96"/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89"/>
      <c r="O118" s="389"/>
      <c r="P118" s="389"/>
      <c r="Q118" s="389"/>
      <c r="R118" s="389"/>
      <c r="S118" s="389"/>
      <c r="T118" s="389"/>
      <c r="U118" s="534"/>
      <c r="V118" s="534"/>
      <c r="W118" s="534"/>
      <c r="X118" s="534"/>
      <c r="Y118" s="531"/>
      <c r="Z118" s="531"/>
      <c r="AA118" s="531"/>
      <c r="AB118" s="531"/>
      <c r="AC118" s="531"/>
      <c r="AD118" s="389"/>
      <c r="AE118" s="389"/>
      <c r="AF118" s="389"/>
      <c r="AG118" s="389"/>
      <c r="AH118" s="389"/>
      <c r="AI118" s="389"/>
      <c r="AJ118" s="389"/>
      <c r="AK118" s="389"/>
      <c r="AL118" s="389"/>
      <c r="AM118" s="389"/>
      <c r="AN118" s="389"/>
    </row>
    <row r="119" spans="1:47" ht="18" customHeight="1">
      <c r="A119" s="96"/>
      <c r="B119" s="234" t="s">
        <v>264</v>
      </c>
      <c r="C119" s="234"/>
      <c r="D119" s="234"/>
      <c r="E119" s="234"/>
      <c r="F119" s="234"/>
      <c r="G119" s="234"/>
      <c r="H119" s="531" t="str">
        <f>X80</f>
        <v>정규</v>
      </c>
      <c r="I119" s="531"/>
      <c r="J119" s="531"/>
      <c r="K119" s="531"/>
      <c r="L119" s="531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4"/>
      <c r="AD119" s="234"/>
      <c r="AE119" s="234"/>
      <c r="AF119" s="234"/>
      <c r="AG119" s="234"/>
      <c r="AH119" s="234"/>
      <c r="AI119" s="234"/>
      <c r="AJ119" s="234"/>
      <c r="AK119" s="234"/>
      <c r="AL119" s="234"/>
      <c r="AM119" s="234"/>
      <c r="AN119" s="234"/>
      <c r="AO119" s="234"/>
      <c r="AP119" s="234"/>
      <c r="AQ119" s="234"/>
      <c r="AR119" s="234"/>
      <c r="AS119" s="234"/>
      <c r="AT119" s="234"/>
    </row>
    <row r="120" spans="1:47" ht="18" customHeight="1">
      <c r="A120" s="96"/>
      <c r="B120" s="531" t="s">
        <v>265</v>
      </c>
      <c r="C120" s="531"/>
      <c r="D120" s="531"/>
      <c r="E120" s="531"/>
      <c r="F120" s="531"/>
      <c r="G120" s="531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  <c r="AD120" s="234"/>
      <c r="AE120" s="234"/>
      <c r="AF120" s="234"/>
      <c r="AG120" s="234"/>
      <c r="AH120" s="234"/>
      <c r="AI120" s="234"/>
      <c r="AJ120" s="234"/>
      <c r="AK120" s="234"/>
      <c r="AL120" s="234"/>
      <c r="AM120" s="234"/>
      <c r="AN120" s="234"/>
      <c r="AO120" s="234"/>
      <c r="AP120" s="234"/>
      <c r="AQ120" s="234"/>
      <c r="AR120" s="234"/>
      <c r="AS120" s="234"/>
      <c r="AT120" s="234"/>
    </row>
    <row r="121" spans="1:47" ht="18" customHeight="1">
      <c r="A121" s="96"/>
      <c r="B121" s="531"/>
      <c r="C121" s="531"/>
      <c r="D121" s="531"/>
      <c r="E121" s="531"/>
      <c r="F121" s="531"/>
      <c r="G121" s="531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H121" s="234"/>
      <c r="AI121" s="234"/>
      <c r="AJ121" s="234"/>
      <c r="AK121" s="234"/>
      <c r="AL121" s="234"/>
      <c r="AM121" s="234"/>
      <c r="AN121" s="234"/>
      <c r="AO121" s="234"/>
      <c r="AP121" s="234"/>
      <c r="AQ121" s="234"/>
      <c r="AR121" s="234"/>
      <c r="AS121" s="234"/>
      <c r="AT121" s="234"/>
    </row>
    <row r="122" spans="1:47" ht="18" customHeight="1">
      <c r="A122" s="96"/>
      <c r="B122" s="234" t="s">
        <v>266</v>
      </c>
      <c r="C122" s="234"/>
      <c r="D122" s="234"/>
      <c r="E122" s="234"/>
      <c r="F122" s="234"/>
      <c r="G122" s="234"/>
      <c r="H122" s="234"/>
      <c r="I122" s="234"/>
      <c r="J122" s="329">
        <v>1</v>
      </c>
      <c r="K122" s="329" t="s">
        <v>733</v>
      </c>
      <c r="L122" s="538" t="e">
        <f ca="1">P80</f>
        <v>#N/A</v>
      </c>
      <c r="M122" s="538"/>
      <c r="N122" s="538"/>
      <c r="O122" s="538"/>
      <c r="P122" s="342">
        <f>AE106</f>
        <v>0</v>
      </c>
      <c r="Q122" s="340"/>
      <c r="R122" s="340"/>
      <c r="S122" s="102" t="s">
        <v>267</v>
      </c>
      <c r="T122" s="538" t="e">
        <f ca="1">J122*L122</f>
        <v>#N/A</v>
      </c>
      <c r="U122" s="538"/>
      <c r="V122" s="538"/>
      <c r="W122" s="538"/>
      <c r="X122" s="342">
        <f>P122</f>
        <v>0</v>
      </c>
      <c r="Y122" s="340"/>
      <c r="Z122" s="244"/>
      <c r="AA122" s="247"/>
      <c r="AB122" s="234"/>
      <c r="AC122" s="234"/>
      <c r="AD122" s="234"/>
      <c r="AE122" s="234"/>
      <c r="AF122" s="234"/>
      <c r="AG122" s="234"/>
      <c r="AH122" s="234"/>
      <c r="AI122" s="234"/>
      <c r="AJ122" s="234"/>
      <c r="AK122" s="234"/>
      <c r="AL122" s="234"/>
      <c r="AM122" s="234"/>
      <c r="AN122" s="234"/>
      <c r="AO122" s="234"/>
      <c r="AP122" s="234"/>
      <c r="AQ122" s="234"/>
      <c r="AR122" s="234"/>
      <c r="AS122" s="234"/>
      <c r="AT122" s="234"/>
      <c r="AU122" s="234"/>
    </row>
    <row r="123" spans="1:47" ht="18" customHeight="1">
      <c r="A123" s="96"/>
      <c r="B123" s="234" t="s">
        <v>268</v>
      </c>
      <c r="C123" s="234"/>
      <c r="D123" s="234"/>
      <c r="E123" s="234"/>
      <c r="F123" s="234"/>
      <c r="G123" s="234"/>
      <c r="H123" s="103" t="s">
        <v>736</v>
      </c>
      <c r="I123" s="336" t="s">
        <v>737</v>
      </c>
      <c r="J123" s="531" t="str">
        <f>AP80</f>
        <v>∞</v>
      </c>
      <c r="K123" s="531"/>
      <c r="L123" s="531"/>
      <c r="M123" s="531"/>
      <c r="N123" s="531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  <c r="AA123" s="234"/>
      <c r="AB123" s="234"/>
      <c r="AC123" s="234"/>
      <c r="AD123" s="234"/>
      <c r="AE123" s="234"/>
      <c r="AF123" s="234"/>
      <c r="AG123" s="234"/>
      <c r="AH123" s="234"/>
      <c r="AI123" s="234"/>
      <c r="AJ123" s="234"/>
      <c r="AK123" s="234"/>
      <c r="AL123" s="234"/>
      <c r="AM123" s="234"/>
      <c r="AN123" s="234"/>
      <c r="AO123" s="234"/>
      <c r="AP123" s="234"/>
      <c r="AQ123" s="234"/>
      <c r="AR123" s="234"/>
      <c r="AS123" s="234"/>
      <c r="AT123" s="234"/>
    </row>
    <row r="124" spans="1:47" ht="18" customHeight="1">
      <c r="A124" s="96"/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  <c r="AA124" s="234"/>
      <c r="AB124" s="234"/>
      <c r="AC124" s="234"/>
      <c r="AD124" s="234"/>
      <c r="AE124" s="234"/>
      <c r="AF124" s="234"/>
      <c r="AG124" s="234"/>
      <c r="AH124" s="234"/>
      <c r="AI124" s="234"/>
      <c r="AJ124" s="234"/>
      <c r="AK124" s="234"/>
      <c r="AL124" s="234"/>
      <c r="AM124" s="234"/>
      <c r="AN124" s="234"/>
      <c r="AO124" s="234"/>
      <c r="AP124" s="234"/>
      <c r="AQ124" s="234"/>
      <c r="AR124" s="234"/>
      <c r="AS124" s="234"/>
      <c r="AT124" s="234"/>
    </row>
    <row r="125" spans="1:47" ht="18" customHeight="1">
      <c r="A125" s="96"/>
      <c r="B125" s="104" t="s">
        <v>732</v>
      </c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334" t="s">
        <v>731</v>
      </c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  <c r="AA125" s="234"/>
      <c r="AB125" s="234"/>
      <c r="AC125" s="234"/>
      <c r="AD125" s="234"/>
      <c r="AE125" s="234"/>
      <c r="AF125" s="234"/>
      <c r="AG125" s="234"/>
      <c r="AH125" s="234"/>
      <c r="AI125" s="234"/>
      <c r="AJ125" s="234"/>
      <c r="AK125" s="234"/>
      <c r="AL125" s="234"/>
      <c r="AM125" s="234"/>
      <c r="AN125" s="234"/>
      <c r="AO125" s="234"/>
      <c r="AP125" s="234"/>
      <c r="AQ125" s="234"/>
      <c r="AR125" s="234"/>
      <c r="AS125" s="234"/>
      <c r="AT125" s="234"/>
    </row>
    <row r="126" spans="1:47" ht="18" customHeight="1">
      <c r="A126" s="96"/>
      <c r="B126" s="104"/>
      <c r="C126" s="234" t="s">
        <v>761</v>
      </c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34"/>
      <c r="Q126" s="328"/>
      <c r="R126" s="328"/>
      <c r="S126" s="328"/>
      <c r="T126" s="328"/>
      <c r="U126" s="328"/>
      <c r="V126" s="328"/>
      <c r="W126" s="328"/>
      <c r="X126" s="328"/>
      <c r="Y126" s="328"/>
      <c r="Z126" s="328"/>
      <c r="AA126" s="328"/>
      <c r="AB126" s="328"/>
      <c r="AC126" s="328"/>
      <c r="AD126" s="328"/>
      <c r="AE126" s="328"/>
      <c r="AF126" s="328"/>
      <c r="AG126" s="328"/>
      <c r="AH126" s="328"/>
      <c r="AI126" s="328"/>
      <c r="AJ126" s="328"/>
      <c r="AK126" s="328"/>
      <c r="AL126" s="328"/>
      <c r="AM126" s="328"/>
      <c r="AN126" s="328"/>
      <c r="AO126" s="328"/>
      <c r="AP126" s="328"/>
      <c r="AQ126" s="328"/>
      <c r="AR126" s="328"/>
      <c r="AS126" s="328"/>
      <c r="AT126" s="328"/>
    </row>
    <row r="127" spans="1:47" ht="18" customHeight="1">
      <c r="A127" s="96"/>
      <c r="B127" s="234" t="s">
        <v>269</v>
      </c>
      <c r="C127" s="234"/>
      <c r="D127" s="234"/>
      <c r="E127" s="234"/>
      <c r="F127" s="234"/>
      <c r="G127" s="538" t="e">
        <f ca="1">I81</f>
        <v>#N/A</v>
      </c>
      <c r="H127" s="538"/>
      <c r="I127" s="538"/>
      <c r="J127" s="538"/>
      <c r="K127" s="538"/>
      <c r="L127" s="337">
        <f ca="1">M81</f>
        <v>0</v>
      </c>
      <c r="M127" s="337"/>
      <c r="N127" s="337"/>
      <c r="O127" s="337"/>
      <c r="P127" s="337"/>
      <c r="Q127" s="337"/>
      <c r="R127" s="234"/>
      <c r="S127" s="234"/>
      <c r="T127" s="234"/>
      <c r="U127" s="234"/>
      <c r="V127" s="234"/>
      <c r="W127" s="234"/>
      <c r="X127" s="234"/>
      <c r="Y127" s="234"/>
      <c r="Z127" s="234"/>
      <c r="AA127" s="234"/>
      <c r="AB127" s="234"/>
      <c r="AC127" s="234"/>
      <c r="AD127" s="234"/>
      <c r="AE127" s="234"/>
      <c r="AF127" s="234"/>
      <c r="AG127" s="234"/>
      <c r="AH127" s="234"/>
      <c r="AI127" s="234"/>
      <c r="AJ127" s="234"/>
      <c r="AK127" s="234"/>
      <c r="AL127" s="234"/>
      <c r="AM127" s="234"/>
      <c r="AN127" s="234"/>
      <c r="AO127" s="234"/>
      <c r="AP127" s="234"/>
      <c r="AQ127" s="234"/>
      <c r="AR127" s="234"/>
      <c r="AS127" s="234"/>
      <c r="AT127" s="234"/>
    </row>
    <row r="128" spans="1:47" ht="18" customHeight="1">
      <c r="A128" s="96"/>
      <c r="B128" s="531" t="s">
        <v>270</v>
      </c>
      <c r="C128" s="531"/>
      <c r="D128" s="531"/>
      <c r="E128" s="531"/>
      <c r="F128" s="531"/>
      <c r="G128" s="531"/>
      <c r="H128" s="531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99"/>
      <c r="V128" s="99"/>
      <c r="W128" s="99"/>
      <c r="X128" s="328"/>
      <c r="Y128" s="100"/>
      <c r="Z128" s="100"/>
      <c r="AA128" s="100"/>
      <c r="AB128" s="98"/>
      <c r="AC128" s="98"/>
      <c r="AD128" s="328"/>
      <c r="AE128" s="328"/>
      <c r="AF128" s="328"/>
      <c r="AG128" s="328"/>
      <c r="AH128" s="328"/>
      <c r="AI128" s="328"/>
      <c r="AJ128" s="328"/>
      <c r="AK128" s="328"/>
      <c r="AL128" s="328"/>
      <c r="AM128" s="328"/>
      <c r="AN128" s="328"/>
      <c r="AO128" s="328"/>
      <c r="AP128" s="328"/>
      <c r="AQ128" s="328"/>
      <c r="AR128" s="328"/>
      <c r="AS128" s="328"/>
      <c r="AT128" s="328"/>
    </row>
    <row r="129" spans="1:46" ht="18" customHeight="1">
      <c r="A129" s="96"/>
      <c r="B129" s="531"/>
      <c r="C129" s="531"/>
      <c r="D129" s="531"/>
      <c r="E129" s="531"/>
      <c r="F129" s="531"/>
      <c r="G129" s="531"/>
      <c r="H129" s="531"/>
      <c r="I129" s="234"/>
      <c r="J129" s="234"/>
      <c r="K129" s="234"/>
      <c r="L129" s="234"/>
      <c r="M129" s="234"/>
      <c r="N129" s="234"/>
      <c r="O129" s="234"/>
      <c r="P129" s="539"/>
      <c r="Q129" s="539"/>
      <c r="R129" s="234"/>
      <c r="S129" s="105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234"/>
      <c r="AM129" s="234"/>
      <c r="AN129" s="234"/>
      <c r="AO129" s="234"/>
      <c r="AP129" s="234"/>
      <c r="AQ129" s="234"/>
      <c r="AR129" s="234"/>
      <c r="AS129" s="234"/>
      <c r="AT129" s="234"/>
    </row>
    <row r="130" spans="1:46" ht="18" customHeight="1">
      <c r="A130" s="96"/>
      <c r="B130" s="234"/>
      <c r="C130" s="234"/>
      <c r="D130" s="234"/>
      <c r="E130" s="234"/>
      <c r="F130" s="234"/>
      <c r="G130" s="234"/>
      <c r="H130" s="234"/>
      <c r="I130" s="234"/>
      <c r="J130" s="234"/>
      <c r="K130" s="234"/>
      <c r="L130" s="667" t="e">
        <f ca="1">T148</f>
        <v>#N/A</v>
      </c>
      <c r="M130" s="667"/>
      <c r="N130" s="667"/>
      <c r="O130" s="335"/>
      <c r="Q130" s="667" t="e">
        <f ca="1">T160</f>
        <v>#VALUE!</v>
      </c>
      <c r="R130" s="667"/>
      <c r="S130" s="667"/>
      <c r="T130" s="335"/>
      <c r="V130" s="667" t="e">
        <f ca="1">T181</f>
        <v>#N/A</v>
      </c>
      <c r="W130" s="667"/>
      <c r="X130" s="667"/>
      <c r="Y130" s="328"/>
      <c r="AA130" s="667" t="e">
        <f ca="1">T195</f>
        <v>#N/A</v>
      </c>
      <c r="AB130" s="667"/>
      <c r="AC130" s="667"/>
      <c r="AD130" s="235"/>
      <c r="AE130" s="107" t="s">
        <v>263</v>
      </c>
      <c r="AF130" s="538" t="e">
        <f ca="1">P81</f>
        <v>#N/A</v>
      </c>
      <c r="AG130" s="538"/>
      <c r="AH130" s="538"/>
      <c r="AI130" s="538"/>
      <c r="AJ130" s="337">
        <f ca="1">U81</f>
        <v>0</v>
      </c>
      <c r="AK130" s="339"/>
      <c r="AQ130" s="244"/>
      <c r="AR130" s="247"/>
      <c r="AS130" s="234"/>
      <c r="AT130" s="234"/>
    </row>
    <row r="131" spans="1:46" ht="18" customHeight="1">
      <c r="A131" s="96"/>
      <c r="B131" s="234" t="s">
        <v>272</v>
      </c>
      <c r="C131" s="234"/>
      <c r="D131" s="234"/>
      <c r="E131" s="234"/>
      <c r="F131" s="234"/>
      <c r="G131" s="234"/>
      <c r="H131" s="531" t="str">
        <f>X81</f>
        <v>직사각형</v>
      </c>
      <c r="I131" s="531"/>
      <c r="J131" s="531"/>
      <c r="K131" s="531"/>
      <c r="L131" s="531"/>
      <c r="M131" s="234"/>
      <c r="N131" s="234"/>
      <c r="O131" s="234"/>
      <c r="S131" s="234"/>
      <c r="T131" s="234"/>
      <c r="U131" s="234"/>
      <c r="V131" s="234"/>
      <c r="W131" s="234"/>
      <c r="X131" s="234"/>
      <c r="Y131" s="234"/>
      <c r="Z131" s="234"/>
      <c r="AA131" s="234"/>
      <c r="AB131" s="234"/>
      <c r="AC131" s="234"/>
      <c r="AD131" s="234"/>
      <c r="AE131" s="234"/>
      <c r="AF131" s="234"/>
      <c r="AG131" s="234"/>
      <c r="AH131" s="234"/>
      <c r="AI131" s="234"/>
      <c r="AJ131" s="234"/>
      <c r="AK131" s="234"/>
      <c r="AL131" s="234"/>
      <c r="AM131" s="234"/>
      <c r="AN131" s="234"/>
      <c r="AO131" s="234"/>
      <c r="AP131" s="234"/>
      <c r="AQ131" s="234"/>
      <c r="AR131" s="234"/>
      <c r="AS131" s="234"/>
      <c r="AT131" s="234"/>
    </row>
    <row r="132" spans="1:46" ht="18" customHeight="1">
      <c r="A132" s="96"/>
      <c r="B132" s="531" t="s">
        <v>273</v>
      </c>
      <c r="C132" s="531"/>
      <c r="D132" s="531"/>
      <c r="E132" s="531"/>
      <c r="F132" s="531"/>
      <c r="G132" s="531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  <c r="AA132" s="234"/>
      <c r="AB132" s="234"/>
      <c r="AC132" s="234"/>
      <c r="AD132" s="234"/>
      <c r="AE132" s="234"/>
      <c r="AF132" s="234"/>
      <c r="AG132" s="234"/>
      <c r="AM132" s="234"/>
      <c r="AN132" s="234"/>
      <c r="AO132" s="234"/>
      <c r="AP132" s="234"/>
      <c r="AQ132" s="234"/>
      <c r="AR132" s="234"/>
      <c r="AS132" s="234"/>
      <c r="AT132" s="234"/>
    </row>
    <row r="133" spans="1:46" ht="18" customHeight="1">
      <c r="A133" s="96"/>
      <c r="B133" s="531"/>
      <c r="C133" s="531"/>
      <c r="D133" s="531"/>
      <c r="E133" s="531"/>
      <c r="F133" s="531"/>
      <c r="G133" s="531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Y133" s="247"/>
      <c r="Z133" s="247"/>
      <c r="AA133" s="247"/>
      <c r="AB133" s="247"/>
      <c r="AC133" s="247"/>
      <c r="AD133" s="247"/>
      <c r="AE133" s="234"/>
      <c r="AF133" s="234"/>
      <c r="AG133" s="234"/>
      <c r="AH133" s="234"/>
      <c r="AI133" s="234"/>
      <c r="AJ133" s="234"/>
      <c r="AK133" s="234"/>
      <c r="AL133" s="234"/>
      <c r="AM133" s="234"/>
      <c r="AN133" s="234"/>
      <c r="AO133" s="234"/>
      <c r="AP133" s="234"/>
      <c r="AQ133" s="234"/>
      <c r="AR133" s="234"/>
      <c r="AS133" s="234"/>
      <c r="AT133" s="234"/>
    </row>
    <row r="134" spans="1:46" ht="18" customHeight="1">
      <c r="A134" s="96"/>
      <c r="B134" s="234" t="s">
        <v>274</v>
      </c>
      <c r="C134" s="234"/>
      <c r="D134" s="234"/>
      <c r="E134" s="234"/>
      <c r="F134" s="234"/>
      <c r="G134" s="234"/>
      <c r="H134" s="234"/>
      <c r="I134" s="234"/>
      <c r="J134" s="329" t="s">
        <v>734</v>
      </c>
      <c r="K134" s="534">
        <v>-1</v>
      </c>
      <c r="L134" s="534"/>
      <c r="M134" s="329" t="s">
        <v>734</v>
      </c>
      <c r="N134" s="538" t="e">
        <f ca="1">AF130</f>
        <v>#N/A</v>
      </c>
      <c r="O134" s="538"/>
      <c r="P134" s="538"/>
      <c r="Q134" s="538"/>
      <c r="R134" s="338">
        <f ca="1">AJ130</f>
        <v>0</v>
      </c>
      <c r="S134" s="340"/>
      <c r="T134" s="247"/>
      <c r="U134" s="102" t="s">
        <v>735</v>
      </c>
      <c r="V134" s="538" t="e">
        <f ca="1">ABS(K134)*N134</f>
        <v>#N/A</v>
      </c>
      <c r="W134" s="538"/>
      <c r="X134" s="538"/>
      <c r="Y134" s="538"/>
      <c r="Z134" s="337">
        <f ca="1">R134</f>
        <v>0</v>
      </c>
      <c r="AA134" s="337"/>
      <c r="AB134" s="234"/>
      <c r="AC134" s="234"/>
      <c r="AD134" s="234"/>
      <c r="AE134" s="234"/>
      <c r="AF134" s="234"/>
      <c r="AG134" s="234"/>
      <c r="AH134" s="234"/>
      <c r="AI134" s="234"/>
      <c r="AJ134" s="234"/>
      <c r="AK134" s="234"/>
      <c r="AL134" s="234"/>
      <c r="AM134" s="234"/>
      <c r="AN134" s="234"/>
      <c r="AO134" s="234"/>
      <c r="AP134" s="234"/>
      <c r="AQ134" s="234"/>
      <c r="AR134" s="234"/>
      <c r="AS134" s="234"/>
      <c r="AT134" s="234"/>
    </row>
    <row r="135" spans="1:46" ht="18" customHeight="1">
      <c r="A135" s="96"/>
      <c r="B135" s="531" t="s">
        <v>275</v>
      </c>
      <c r="C135" s="531"/>
      <c r="D135" s="531"/>
      <c r="E135" s="531"/>
      <c r="F135" s="531"/>
      <c r="G135" s="531"/>
      <c r="H135" s="234"/>
      <c r="I135" s="234"/>
      <c r="J135" s="234"/>
      <c r="K135" s="103"/>
      <c r="O135" s="537" t="e">
        <f ca="1">V134</f>
        <v>#N/A</v>
      </c>
      <c r="P135" s="542"/>
      <c r="Q135" s="542"/>
      <c r="R135" s="542"/>
      <c r="S135" s="542"/>
      <c r="T135" s="542"/>
      <c r="U135" s="542"/>
      <c r="V135" s="542"/>
      <c r="W135" s="542"/>
      <c r="X135" s="542"/>
      <c r="Y135" s="542"/>
      <c r="Z135" s="542"/>
      <c r="AA135" s="542"/>
      <c r="AB135" s="542"/>
      <c r="AC135" s="542"/>
      <c r="AD135" s="542"/>
      <c r="AE135" s="542"/>
      <c r="AF135" s="542"/>
      <c r="AG135" s="542"/>
      <c r="AH135" s="542"/>
      <c r="AI135" s="542"/>
      <c r="AJ135" s="542"/>
      <c r="AK135" s="542"/>
      <c r="AL135" s="534" t="s">
        <v>737</v>
      </c>
      <c r="AM135" s="675" t="e">
        <f ca="1">AP81</f>
        <v>#VALUE!</v>
      </c>
      <c r="AN135" s="675"/>
      <c r="AO135" s="675"/>
      <c r="AP135" s="675"/>
      <c r="AQ135" s="675"/>
      <c r="AR135" s="234"/>
      <c r="AS135" s="234"/>
      <c r="AT135" s="234"/>
    </row>
    <row r="136" spans="1:46" ht="18" customHeight="1">
      <c r="A136" s="96"/>
      <c r="B136" s="531"/>
      <c r="C136" s="531"/>
      <c r="D136" s="531"/>
      <c r="E136" s="531"/>
      <c r="F136" s="531"/>
      <c r="G136" s="531"/>
      <c r="H136" s="328"/>
      <c r="I136" s="328"/>
      <c r="J136" s="328"/>
      <c r="K136" s="103"/>
      <c r="L136" s="328"/>
      <c r="M136" s="328"/>
      <c r="N136" s="328"/>
      <c r="O136" s="537" t="e">
        <f ca="1">L130</f>
        <v>#N/A</v>
      </c>
      <c r="P136" s="542"/>
      <c r="Q136" s="542"/>
      <c r="R136" s="542"/>
      <c r="S136" s="542"/>
      <c r="T136" s="534" t="s">
        <v>738</v>
      </c>
      <c r="U136" s="537" t="e">
        <f ca="1">Q130</f>
        <v>#VALUE!</v>
      </c>
      <c r="V136" s="542"/>
      <c r="W136" s="542"/>
      <c r="X136" s="542"/>
      <c r="Y136" s="542"/>
      <c r="Z136" s="534" t="s">
        <v>738</v>
      </c>
      <c r="AA136" s="537" t="e">
        <f ca="1">V130</f>
        <v>#N/A</v>
      </c>
      <c r="AB136" s="542"/>
      <c r="AC136" s="542"/>
      <c r="AD136" s="542"/>
      <c r="AE136" s="542"/>
      <c r="AF136" s="534" t="s">
        <v>738</v>
      </c>
      <c r="AG136" s="537" t="e">
        <f ca="1">AA130</f>
        <v>#N/A</v>
      </c>
      <c r="AH136" s="542"/>
      <c r="AI136" s="542"/>
      <c r="AJ136" s="542"/>
      <c r="AK136" s="542"/>
      <c r="AL136" s="534"/>
      <c r="AM136" s="675"/>
      <c r="AN136" s="675"/>
      <c r="AO136" s="675"/>
      <c r="AP136" s="675"/>
      <c r="AQ136" s="675"/>
      <c r="AR136" s="328"/>
      <c r="AS136" s="328"/>
      <c r="AT136" s="328"/>
    </row>
    <row r="137" spans="1:46" ht="18" customHeight="1">
      <c r="A137" s="96"/>
      <c r="B137" s="328"/>
      <c r="C137" s="328"/>
      <c r="D137" s="328"/>
      <c r="E137" s="328"/>
      <c r="F137" s="328"/>
      <c r="G137" s="328"/>
      <c r="H137" s="328"/>
      <c r="I137" s="328"/>
      <c r="J137" s="328"/>
      <c r="K137" s="103"/>
      <c r="L137" s="328"/>
      <c r="M137" s="328"/>
      <c r="N137" s="328"/>
      <c r="O137" s="536" t="str">
        <f>AP82</f>
        <v>∞</v>
      </c>
      <c r="P137" s="536"/>
      <c r="Q137" s="536"/>
      <c r="R137" s="536"/>
      <c r="S137" s="536"/>
      <c r="T137" s="534"/>
      <c r="U137" s="536">
        <f>AP83</f>
        <v>12.5</v>
      </c>
      <c r="V137" s="536"/>
      <c r="W137" s="536"/>
      <c r="X137" s="536"/>
      <c r="Y137" s="536"/>
      <c r="Z137" s="534"/>
      <c r="AA137" s="536">
        <f>AP84</f>
        <v>12.5</v>
      </c>
      <c r="AB137" s="536"/>
      <c r="AC137" s="536"/>
      <c r="AD137" s="536"/>
      <c r="AE137" s="536"/>
      <c r="AF137" s="534"/>
      <c r="AG137" s="536">
        <f>AP85</f>
        <v>12.5</v>
      </c>
      <c r="AH137" s="536"/>
      <c r="AI137" s="536"/>
      <c r="AJ137" s="536"/>
      <c r="AK137" s="536"/>
      <c r="AL137" s="328"/>
      <c r="AM137" s="328"/>
      <c r="AN137" s="328"/>
      <c r="AO137" s="328"/>
      <c r="AP137" s="328"/>
      <c r="AQ137" s="328"/>
      <c r="AR137" s="328"/>
      <c r="AS137" s="328"/>
      <c r="AT137" s="328"/>
    </row>
    <row r="138" spans="1:46" ht="18" customHeight="1">
      <c r="A138" s="96"/>
      <c r="B138" s="234"/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T138" s="234"/>
      <c r="Z138" s="234"/>
      <c r="AF138" s="234"/>
      <c r="AG138" s="234"/>
      <c r="AH138" s="234"/>
      <c r="AI138" s="234"/>
      <c r="AJ138" s="234"/>
      <c r="AK138" s="234"/>
      <c r="AL138" s="234"/>
      <c r="AM138" s="234"/>
      <c r="AN138" s="234"/>
      <c r="AO138" s="234"/>
      <c r="AP138" s="234"/>
      <c r="AQ138" s="234"/>
      <c r="AR138" s="234"/>
      <c r="AS138" s="234"/>
      <c r="AT138" s="234"/>
    </row>
    <row r="139" spans="1:46" ht="18" customHeight="1">
      <c r="A139" s="96"/>
      <c r="B139" s="104" t="s">
        <v>740</v>
      </c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P139" s="334" t="s">
        <v>739</v>
      </c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  <c r="AA139" s="234"/>
      <c r="AB139" s="234"/>
      <c r="AC139" s="234"/>
      <c r="AD139" s="234"/>
      <c r="AE139" s="234"/>
      <c r="AF139" s="234"/>
      <c r="AG139" s="234"/>
      <c r="AH139" s="234"/>
      <c r="AI139" s="234"/>
      <c r="AJ139" s="234"/>
      <c r="AK139" s="234"/>
      <c r="AL139" s="234"/>
      <c r="AM139" s="234"/>
      <c r="AN139" s="234"/>
      <c r="AO139" s="234"/>
      <c r="AP139" s="234"/>
      <c r="AQ139" s="234"/>
      <c r="AR139" s="234"/>
      <c r="AS139" s="234"/>
      <c r="AT139" s="234"/>
    </row>
    <row r="140" spans="1:46" ht="18" customHeight="1">
      <c r="A140" s="96"/>
      <c r="B140" s="234" t="s">
        <v>276</v>
      </c>
      <c r="C140" s="234"/>
      <c r="D140" s="234"/>
      <c r="E140" s="234"/>
      <c r="F140" s="234"/>
      <c r="G140" s="522">
        <f>I68</f>
        <v>0</v>
      </c>
      <c r="H140" s="522"/>
      <c r="I140" s="522"/>
      <c r="J140" s="522"/>
      <c r="K140" s="522"/>
      <c r="L140" s="337"/>
      <c r="M140" s="337"/>
      <c r="N140" s="337"/>
      <c r="O140" s="337"/>
      <c r="P140" s="337"/>
      <c r="Q140" s="337"/>
      <c r="R140" s="234"/>
      <c r="S140" s="234"/>
      <c r="T140" s="234"/>
      <c r="U140" s="234"/>
      <c r="V140" s="234"/>
      <c r="W140" s="234"/>
      <c r="X140" s="234"/>
      <c r="Y140" s="234"/>
      <c r="Z140" s="234"/>
      <c r="AA140" s="234"/>
      <c r="AB140" s="234"/>
      <c r="AC140" s="234"/>
      <c r="AD140" s="234"/>
      <c r="AE140" s="234"/>
      <c r="AF140" s="234"/>
      <c r="AG140" s="234"/>
      <c r="AH140" s="234"/>
      <c r="AI140" s="234"/>
      <c r="AJ140" s="234"/>
      <c r="AK140" s="234"/>
      <c r="AL140" s="234"/>
      <c r="AM140" s="234"/>
      <c r="AN140" s="234"/>
      <c r="AO140" s="234"/>
      <c r="AP140" s="234"/>
      <c r="AQ140" s="234"/>
      <c r="AR140" s="234"/>
      <c r="AS140" s="234"/>
      <c r="AT140" s="234"/>
    </row>
    <row r="141" spans="1:46" ht="18" customHeight="1">
      <c r="A141" s="96"/>
      <c r="B141" s="234" t="s">
        <v>277</v>
      </c>
      <c r="C141" s="234"/>
      <c r="D141" s="234"/>
      <c r="E141" s="234"/>
      <c r="F141" s="234"/>
      <c r="G141" s="234"/>
      <c r="H141" s="234"/>
      <c r="I141" s="234" t="e">
        <f ca="1">"압력계의 분해능은 "&amp;H6&amp;" "&amp;N6&amp;" 이고, 분해능의 반범위를 직사각형 확률분포로 적용하여"</f>
        <v>#N/A</v>
      </c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99"/>
      <c r="V141" s="99"/>
      <c r="W141" s="99"/>
      <c r="X141" s="234"/>
      <c r="Y141" s="100"/>
      <c r="Z141" s="100"/>
      <c r="AA141" s="100"/>
      <c r="AB141" s="98"/>
      <c r="AC141" s="98"/>
      <c r="AD141" s="234"/>
      <c r="AE141" s="234"/>
      <c r="AF141" s="234"/>
      <c r="AG141" s="234"/>
      <c r="AH141" s="234"/>
      <c r="AI141" s="234"/>
      <c r="AJ141" s="234"/>
      <c r="AK141" s="234"/>
      <c r="AL141" s="234"/>
      <c r="AM141" s="234"/>
      <c r="AN141" s="234"/>
      <c r="AO141" s="234"/>
      <c r="AP141" s="234"/>
      <c r="AQ141" s="234"/>
      <c r="AR141" s="234"/>
      <c r="AS141" s="234"/>
      <c r="AT141" s="234"/>
    </row>
    <row r="142" spans="1:46" ht="18" customHeight="1">
      <c r="A142" s="96"/>
      <c r="B142" s="234"/>
      <c r="C142" s="234"/>
      <c r="D142" s="234"/>
      <c r="E142" s="234"/>
      <c r="F142" s="234"/>
      <c r="G142" s="234"/>
      <c r="H142" s="234"/>
      <c r="I142" s="234" t="s">
        <v>79</v>
      </c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99"/>
      <c r="V142" s="99"/>
      <c r="W142" s="99"/>
      <c r="X142" s="234"/>
      <c r="Y142" s="100"/>
      <c r="Z142" s="100"/>
      <c r="AA142" s="100"/>
      <c r="AB142" s="98"/>
      <c r="AC142" s="98"/>
      <c r="AD142" s="234"/>
      <c r="AE142" s="234"/>
      <c r="AF142" s="234"/>
      <c r="AG142" s="234"/>
      <c r="AH142" s="234"/>
      <c r="AI142" s="234"/>
      <c r="AJ142" s="234"/>
      <c r="AK142" s="234"/>
      <c r="AL142" s="234"/>
      <c r="AM142" s="234"/>
      <c r="AN142" s="234"/>
      <c r="AO142" s="234"/>
      <c r="AP142" s="234"/>
      <c r="AQ142" s="234"/>
      <c r="AR142" s="234"/>
      <c r="AS142" s="234"/>
      <c r="AT142" s="234"/>
    </row>
    <row r="143" spans="1:46" ht="18" customHeight="1">
      <c r="A143" s="96"/>
      <c r="B143" s="234"/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542" t="e">
        <f ca="1">H6</f>
        <v>#N/A</v>
      </c>
      <c r="P143" s="542"/>
      <c r="Q143" s="542"/>
      <c r="R143" s="542"/>
      <c r="S143" s="534" t="s">
        <v>267</v>
      </c>
      <c r="T143" s="535" t="e">
        <f ca="1">P82</f>
        <v>#N/A</v>
      </c>
      <c r="U143" s="535"/>
      <c r="V143" s="535"/>
      <c r="W143" s="535"/>
      <c r="X143" s="531">
        <f ca="1">N6</f>
        <v>0</v>
      </c>
      <c r="Y143" s="531"/>
      <c r="Z143" s="531"/>
      <c r="AA143" s="531"/>
      <c r="AB143" s="531"/>
      <c r="AC143" s="234"/>
      <c r="AD143" s="234"/>
      <c r="AE143" s="234"/>
      <c r="AF143" s="234"/>
      <c r="AG143" s="234"/>
      <c r="AH143" s="234"/>
      <c r="AI143" s="234"/>
      <c r="AJ143" s="234"/>
      <c r="AK143" s="109"/>
      <c r="AL143" s="234"/>
      <c r="AM143" s="234"/>
      <c r="AN143" s="234"/>
      <c r="AO143" s="234"/>
      <c r="AP143" s="234"/>
      <c r="AQ143" s="234"/>
      <c r="AR143" s="234"/>
      <c r="AS143" s="234"/>
    </row>
    <row r="144" spans="1:46" ht="18" customHeight="1">
      <c r="A144" s="96"/>
      <c r="B144" s="234"/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110"/>
      <c r="P144" s="110"/>
      <c r="Q144" s="110"/>
      <c r="R144" s="110"/>
      <c r="S144" s="534"/>
      <c r="T144" s="535"/>
      <c r="U144" s="535"/>
      <c r="V144" s="535"/>
      <c r="W144" s="535"/>
      <c r="X144" s="531"/>
      <c r="Y144" s="531"/>
      <c r="Z144" s="531"/>
      <c r="AA144" s="531"/>
      <c r="AB144" s="531"/>
      <c r="AC144" s="234"/>
      <c r="AD144" s="234"/>
      <c r="AE144" s="234"/>
      <c r="AF144" s="234"/>
      <c r="AG144" s="234"/>
      <c r="AH144" s="234"/>
      <c r="AI144" s="234"/>
      <c r="AJ144" s="234"/>
      <c r="AK144" s="234"/>
      <c r="AL144" s="234"/>
      <c r="AM144" s="234"/>
      <c r="AN144" s="234"/>
      <c r="AO144" s="234"/>
      <c r="AP144" s="234"/>
      <c r="AQ144" s="234"/>
      <c r="AR144" s="234"/>
      <c r="AS144" s="234"/>
    </row>
    <row r="145" spans="1:47" ht="18" customHeight="1">
      <c r="A145" s="96"/>
      <c r="B145" s="234" t="s">
        <v>278</v>
      </c>
      <c r="C145" s="234"/>
      <c r="D145" s="234"/>
      <c r="E145" s="234"/>
      <c r="F145" s="234"/>
      <c r="G145" s="234"/>
      <c r="H145" s="531" t="str">
        <f>X82</f>
        <v>직사각형</v>
      </c>
      <c r="I145" s="531"/>
      <c r="J145" s="531"/>
      <c r="K145" s="531"/>
      <c r="L145" s="531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  <c r="AA145" s="234"/>
      <c r="AB145" s="234"/>
      <c r="AC145" s="98"/>
      <c r="AD145" s="234"/>
      <c r="AE145" s="234"/>
      <c r="AF145" s="234"/>
      <c r="AG145" s="234"/>
      <c r="AH145" s="234"/>
      <c r="AI145" s="234"/>
      <c r="AJ145" s="234"/>
      <c r="AK145" s="234"/>
      <c r="AL145" s="234"/>
      <c r="AM145" s="234"/>
      <c r="AN145" s="234"/>
      <c r="AO145" s="234"/>
      <c r="AP145" s="234"/>
      <c r="AQ145" s="234"/>
      <c r="AR145" s="234"/>
      <c r="AS145" s="234"/>
      <c r="AT145" s="234"/>
    </row>
    <row r="146" spans="1:47" ht="18" customHeight="1">
      <c r="A146" s="96"/>
      <c r="B146" s="531" t="s">
        <v>279</v>
      </c>
      <c r="C146" s="531"/>
      <c r="D146" s="531"/>
      <c r="E146" s="531"/>
      <c r="F146" s="531"/>
      <c r="G146" s="531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  <c r="AA146" s="234"/>
      <c r="AB146" s="234"/>
      <c r="AC146" s="234"/>
      <c r="AD146" s="234"/>
      <c r="AE146" s="234"/>
      <c r="AF146" s="234"/>
      <c r="AG146" s="234"/>
      <c r="AH146" s="234"/>
      <c r="AI146" s="234"/>
      <c r="AJ146" s="234"/>
      <c r="AK146" s="234"/>
      <c r="AL146" s="234"/>
      <c r="AM146" s="234"/>
      <c r="AN146" s="234"/>
      <c r="AO146" s="234"/>
      <c r="AP146" s="234"/>
      <c r="AQ146" s="234"/>
      <c r="AR146" s="234"/>
      <c r="AS146" s="234"/>
      <c r="AT146" s="234"/>
    </row>
    <row r="147" spans="1:47" ht="18" customHeight="1">
      <c r="A147" s="96"/>
      <c r="B147" s="531"/>
      <c r="C147" s="531"/>
      <c r="D147" s="531"/>
      <c r="E147" s="531"/>
      <c r="F147" s="531"/>
      <c r="G147" s="531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  <c r="AA147" s="234"/>
      <c r="AB147" s="234"/>
      <c r="AC147" s="234"/>
      <c r="AD147" s="234"/>
      <c r="AE147" s="234"/>
      <c r="AF147" s="234"/>
      <c r="AG147" s="234"/>
      <c r="AH147" s="234"/>
      <c r="AI147" s="234"/>
      <c r="AJ147" s="234"/>
      <c r="AK147" s="234"/>
      <c r="AL147" s="234"/>
      <c r="AM147" s="234"/>
      <c r="AN147" s="234"/>
      <c r="AO147" s="234"/>
      <c r="AP147" s="234"/>
      <c r="AQ147" s="234"/>
      <c r="AR147" s="234"/>
      <c r="AS147" s="234"/>
      <c r="AT147" s="234"/>
    </row>
    <row r="148" spans="1:47" ht="18" customHeight="1">
      <c r="A148" s="96"/>
      <c r="B148" s="234" t="s">
        <v>280</v>
      </c>
      <c r="C148" s="234"/>
      <c r="D148" s="234"/>
      <c r="E148" s="234"/>
      <c r="F148" s="234"/>
      <c r="G148" s="234"/>
      <c r="H148" s="234"/>
      <c r="I148" s="234"/>
      <c r="J148" s="329">
        <v>1</v>
      </c>
      <c r="K148" s="329" t="s">
        <v>733</v>
      </c>
      <c r="L148" s="538" t="e">
        <f ca="1">T143</f>
        <v>#N/A</v>
      </c>
      <c r="M148" s="538"/>
      <c r="N148" s="538"/>
      <c r="O148" s="538"/>
      <c r="P148" s="337">
        <f ca="1">X143</f>
        <v>0</v>
      </c>
      <c r="Q148" s="337"/>
      <c r="R148" s="340"/>
      <c r="S148" s="102" t="s">
        <v>267</v>
      </c>
      <c r="T148" s="538" t="e">
        <f ca="1">1*L148</f>
        <v>#N/A</v>
      </c>
      <c r="U148" s="538"/>
      <c r="V148" s="538"/>
      <c r="W148" s="538"/>
      <c r="X148" s="337">
        <f ca="1">P148</f>
        <v>0</v>
      </c>
      <c r="Y148" s="337"/>
      <c r="Z148" s="244"/>
      <c r="AA148" s="247"/>
      <c r="AB148" s="234"/>
      <c r="AC148" s="234"/>
      <c r="AD148" s="234"/>
      <c r="AE148" s="234"/>
      <c r="AF148" s="234"/>
      <c r="AG148" s="234"/>
      <c r="AH148" s="234"/>
      <c r="AI148" s="234"/>
      <c r="AJ148" s="234"/>
      <c r="AK148" s="234"/>
      <c r="AL148" s="234"/>
      <c r="AM148" s="234"/>
      <c r="AN148" s="234"/>
      <c r="AO148" s="234"/>
      <c r="AP148" s="234"/>
      <c r="AQ148" s="234"/>
      <c r="AR148" s="234"/>
      <c r="AS148" s="234"/>
      <c r="AT148" s="234"/>
      <c r="AU148" s="234"/>
    </row>
    <row r="149" spans="1:47" ht="18" customHeight="1">
      <c r="A149" s="96"/>
      <c r="B149" s="234" t="s">
        <v>281</v>
      </c>
      <c r="C149" s="234"/>
      <c r="D149" s="234"/>
      <c r="E149" s="234"/>
      <c r="F149" s="234"/>
      <c r="G149" s="234"/>
      <c r="H149" s="234"/>
      <c r="I149" s="103" t="s">
        <v>741</v>
      </c>
      <c r="J149" s="336" t="s">
        <v>742</v>
      </c>
      <c r="K149" s="531" t="str">
        <f>AP82</f>
        <v>∞</v>
      </c>
      <c r="L149" s="531"/>
      <c r="M149" s="531"/>
      <c r="N149" s="531"/>
      <c r="O149" s="531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  <c r="AD149" s="234"/>
      <c r="AE149" s="234"/>
      <c r="AF149" s="234"/>
      <c r="AG149" s="234"/>
      <c r="AH149" s="234"/>
      <c r="AI149" s="234"/>
      <c r="AJ149" s="234"/>
      <c r="AK149" s="234"/>
      <c r="AL149" s="234"/>
      <c r="AM149" s="234"/>
      <c r="AN149" s="234"/>
      <c r="AO149" s="234"/>
      <c r="AP149" s="234"/>
      <c r="AQ149" s="234"/>
      <c r="AR149" s="234"/>
      <c r="AS149" s="234"/>
      <c r="AT149" s="234"/>
    </row>
    <row r="150" spans="1:47" s="234" customFormat="1" ht="18" customHeight="1">
      <c r="A150" s="96"/>
    </row>
    <row r="151" spans="1:47" ht="18" customHeight="1">
      <c r="A151" s="96"/>
      <c r="B151" s="104" t="s">
        <v>744</v>
      </c>
      <c r="C151" s="234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334" t="s">
        <v>743</v>
      </c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  <c r="AD151" s="234"/>
      <c r="AE151" s="234"/>
      <c r="AF151" s="234"/>
      <c r="AG151" s="234"/>
      <c r="AH151" s="234"/>
      <c r="AI151" s="234"/>
      <c r="AJ151" s="234"/>
      <c r="AK151" s="234"/>
      <c r="AL151" s="234"/>
      <c r="AM151" s="234"/>
      <c r="AN151" s="234"/>
      <c r="AO151" s="234"/>
      <c r="AP151" s="234"/>
      <c r="AQ151" s="234"/>
      <c r="AR151" s="234"/>
      <c r="AS151" s="234"/>
      <c r="AT151" s="234"/>
    </row>
    <row r="152" spans="1:47" ht="18" customHeight="1">
      <c r="A152" s="96"/>
      <c r="B152" s="104"/>
      <c r="C152" s="234" t="s">
        <v>760</v>
      </c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99"/>
      <c r="P152" s="99"/>
      <c r="Q152" s="99"/>
      <c r="R152" s="234"/>
      <c r="S152" s="100"/>
      <c r="T152" s="100"/>
      <c r="U152" s="100"/>
      <c r="V152" s="98"/>
      <c r="W152" s="98"/>
      <c r="X152" s="234"/>
      <c r="Y152" s="234"/>
      <c r="Z152" s="234"/>
      <c r="AA152" s="234"/>
      <c r="AB152" s="234"/>
      <c r="AC152" s="234"/>
      <c r="AD152" s="328"/>
      <c r="AE152" s="328"/>
      <c r="AF152" s="328"/>
      <c r="AG152" s="328"/>
      <c r="AH152" s="328"/>
      <c r="AI152" s="328"/>
      <c r="AJ152" s="328"/>
      <c r="AK152" s="328"/>
      <c r="AL152" s="328"/>
      <c r="AM152" s="328"/>
      <c r="AN152" s="328"/>
      <c r="AO152" s="328"/>
      <c r="AP152" s="328"/>
      <c r="AQ152" s="328"/>
      <c r="AR152" s="328"/>
      <c r="AS152" s="328"/>
      <c r="AT152" s="328"/>
    </row>
    <row r="153" spans="1:47" ht="18" customHeight="1">
      <c r="A153" s="96"/>
      <c r="B153" s="96"/>
      <c r="C153" s="10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99"/>
      <c r="P153" s="99"/>
      <c r="Q153" s="99"/>
      <c r="R153" s="234"/>
      <c r="S153" s="100"/>
      <c r="X153" s="538" t="e">
        <f ca="1">B8</f>
        <v>#VALUE!</v>
      </c>
      <c r="Y153" s="538"/>
      <c r="Z153" s="538"/>
      <c r="AA153" s="538"/>
      <c r="AB153" s="337">
        <f ca="1">N6</f>
        <v>0</v>
      </c>
      <c r="AC153" s="337"/>
      <c r="AD153" s="337"/>
      <c r="AE153" s="328"/>
      <c r="AF153" s="328"/>
      <c r="AG153" s="328"/>
      <c r="AH153" s="328"/>
      <c r="AI153" s="328"/>
      <c r="AJ153" s="328"/>
      <c r="AK153" s="328"/>
      <c r="AL153" s="328"/>
      <c r="AM153" s="328"/>
      <c r="AN153" s="328"/>
      <c r="AO153" s="328"/>
      <c r="AP153" s="328"/>
      <c r="AQ153" s="328"/>
      <c r="AR153" s="328"/>
      <c r="AS153" s="328"/>
      <c r="AT153" s="328"/>
      <c r="AU153" s="328"/>
    </row>
    <row r="154" spans="1:47" ht="18" customHeight="1">
      <c r="A154" s="96"/>
      <c r="B154" s="234" t="s">
        <v>282</v>
      </c>
      <c r="C154" s="234"/>
      <c r="D154" s="234"/>
      <c r="E154" s="234"/>
      <c r="F154" s="234"/>
      <c r="G154" s="522">
        <f>I82</f>
        <v>0</v>
      </c>
      <c r="H154" s="522"/>
      <c r="I154" s="522"/>
      <c r="J154" s="522"/>
      <c r="K154" s="522"/>
      <c r="L154" s="591"/>
      <c r="M154" s="591"/>
      <c r="N154" s="591"/>
      <c r="O154" s="591"/>
      <c r="P154" s="591"/>
      <c r="Q154" s="591"/>
      <c r="R154" s="234"/>
      <c r="S154" s="234"/>
      <c r="T154" s="234"/>
      <c r="U154" s="234"/>
      <c r="V154" s="234"/>
      <c r="W154" s="234"/>
      <c r="X154" s="234"/>
      <c r="Y154" s="234"/>
      <c r="Z154" s="234"/>
      <c r="AA154" s="234"/>
      <c r="AB154" s="234"/>
      <c r="AC154" s="234"/>
      <c r="AD154" s="234"/>
      <c r="AE154" s="234"/>
      <c r="AF154" s="234"/>
      <c r="AG154" s="234"/>
      <c r="AH154" s="234"/>
      <c r="AI154" s="234"/>
      <c r="AJ154" s="234"/>
      <c r="AK154" s="234"/>
      <c r="AL154" s="234"/>
      <c r="AM154" s="234"/>
      <c r="AN154" s="234"/>
      <c r="AO154" s="234"/>
      <c r="AP154" s="234"/>
      <c r="AQ154" s="234"/>
      <c r="AR154" s="234"/>
      <c r="AS154" s="234"/>
      <c r="AT154" s="234"/>
    </row>
    <row r="155" spans="1:47" ht="18" customHeight="1">
      <c r="A155" s="96"/>
      <c r="B155" s="531" t="s">
        <v>283</v>
      </c>
      <c r="C155" s="531"/>
      <c r="D155" s="531"/>
      <c r="E155" s="531"/>
      <c r="F155" s="531"/>
      <c r="G155" s="531"/>
      <c r="H155" s="531"/>
      <c r="I155" s="234"/>
      <c r="J155" s="234"/>
      <c r="K155" s="234"/>
      <c r="L155" s="234"/>
      <c r="M155" s="234"/>
      <c r="N155" s="234"/>
      <c r="O155" s="537" t="e">
        <f ca="1">X153</f>
        <v>#VALUE!</v>
      </c>
      <c r="P155" s="537"/>
      <c r="Q155" s="537"/>
      <c r="R155" s="537"/>
      <c r="S155" s="534" t="s">
        <v>267</v>
      </c>
      <c r="T155" s="535" t="e">
        <f ca="1">P83</f>
        <v>#VALUE!</v>
      </c>
      <c r="U155" s="535"/>
      <c r="V155" s="535"/>
      <c r="W155" s="535"/>
      <c r="X155" s="531">
        <f ca="1">V83</f>
        <v>0</v>
      </c>
      <c r="Y155" s="531"/>
      <c r="Z155" s="531"/>
      <c r="AA155" s="531"/>
      <c r="AB155" s="531"/>
      <c r="AC155" s="234"/>
      <c r="AD155" s="234"/>
      <c r="AE155" s="234"/>
      <c r="AF155" s="234"/>
      <c r="AN155" s="234"/>
      <c r="AO155" s="234"/>
      <c r="AP155" s="234"/>
      <c r="AQ155" s="234"/>
      <c r="AR155" s="234"/>
      <c r="AS155" s="234"/>
    </row>
    <row r="156" spans="1:47" ht="18" customHeight="1">
      <c r="A156" s="96"/>
      <c r="B156" s="531"/>
      <c r="C156" s="531"/>
      <c r="D156" s="531"/>
      <c r="E156" s="531"/>
      <c r="F156" s="531"/>
      <c r="G156" s="531"/>
      <c r="H156" s="531"/>
      <c r="I156" s="234"/>
      <c r="J156" s="234"/>
      <c r="K156" s="234"/>
      <c r="L156" s="234"/>
      <c r="M156" s="234"/>
      <c r="N156" s="234"/>
      <c r="O156" s="110"/>
      <c r="P156" s="110"/>
      <c r="Q156" s="110"/>
      <c r="R156" s="110"/>
      <c r="S156" s="534"/>
      <c r="T156" s="535"/>
      <c r="U156" s="535"/>
      <c r="V156" s="535"/>
      <c r="W156" s="535"/>
      <c r="X156" s="531"/>
      <c r="Y156" s="531"/>
      <c r="Z156" s="531"/>
      <c r="AA156" s="531"/>
      <c r="AB156" s="531"/>
      <c r="AC156" s="234"/>
      <c r="AD156" s="234"/>
      <c r="AE156" s="234"/>
      <c r="AF156" s="234"/>
      <c r="AN156" s="234"/>
      <c r="AO156" s="234"/>
      <c r="AP156" s="234"/>
      <c r="AQ156" s="234"/>
      <c r="AR156" s="234"/>
      <c r="AS156" s="234"/>
    </row>
    <row r="157" spans="1:47" ht="18" customHeight="1">
      <c r="A157" s="96"/>
      <c r="B157" s="234" t="s">
        <v>284</v>
      </c>
      <c r="C157" s="234"/>
      <c r="D157" s="234"/>
      <c r="E157" s="234"/>
      <c r="F157" s="234"/>
      <c r="G157" s="234"/>
      <c r="H157" s="531" t="str">
        <f>X83</f>
        <v>직사각형</v>
      </c>
      <c r="I157" s="531"/>
      <c r="J157" s="531"/>
      <c r="K157" s="531"/>
      <c r="L157" s="531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  <c r="AG157" s="234"/>
      <c r="AH157" s="100"/>
      <c r="AI157" s="234"/>
      <c r="AJ157" s="234"/>
      <c r="AK157" s="234"/>
      <c r="AL157" s="234"/>
      <c r="AM157" s="234"/>
      <c r="AN157" s="234"/>
      <c r="AO157" s="234"/>
      <c r="AP157" s="234"/>
      <c r="AQ157" s="234"/>
      <c r="AR157" s="234"/>
      <c r="AS157" s="234"/>
      <c r="AT157" s="234"/>
    </row>
    <row r="158" spans="1:47" ht="18" customHeight="1">
      <c r="A158" s="96"/>
      <c r="B158" s="531" t="s">
        <v>285</v>
      </c>
      <c r="C158" s="531"/>
      <c r="D158" s="531"/>
      <c r="E158" s="531"/>
      <c r="F158" s="531"/>
      <c r="G158" s="531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  <c r="AB158" s="234"/>
      <c r="AC158" s="234"/>
      <c r="AD158" s="234"/>
      <c r="AE158" s="234"/>
      <c r="AF158" s="234"/>
      <c r="AG158" s="234"/>
      <c r="AH158" s="234"/>
      <c r="AI158" s="234"/>
      <c r="AJ158" s="234"/>
      <c r="AK158" s="234"/>
      <c r="AL158" s="234"/>
      <c r="AM158" s="234"/>
      <c r="AN158" s="234"/>
      <c r="AO158" s="234"/>
      <c r="AP158" s="234"/>
      <c r="AQ158" s="234"/>
      <c r="AR158" s="234"/>
      <c r="AS158" s="234"/>
      <c r="AT158" s="234"/>
    </row>
    <row r="159" spans="1:47" ht="18" customHeight="1">
      <c r="A159" s="96"/>
      <c r="B159" s="531"/>
      <c r="C159" s="531"/>
      <c r="D159" s="531"/>
      <c r="E159" s="531"/>
      <c r="F159" s="531"/>
      <c r="G159" s="531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  <c r="AA159" s="234"/>
      <c r="AB159" s="234"/>
      <c r="AC159" s="234"/>
      <c r="AD159" s="234"/>
      <c r="AE159" s="234"/>
      <c r="AF159" s="234"/>
      <c r="AG159" s="234"/>
      <c r="AH159" s="234"/>
      <c r="AI159" s="234"/>
      <c r="AJ159" s="234"/>
      <c r="AK159" s="234"/>
      <c r="AL159" s="234"/>
      <c r="AM159" s="234"/>
      <c r="AN159" s="234"/>
      <c r="AO159" s="234"/>
      <c r="AP159" s="234"/>
      <c r="AQ159" s="234"/>
      <c r="AR159" s="234"/>
      <c r="AS159" s="234"/>
      <c r="AT159" s="234"/>
    </row>
    <row r="160" spans="1:47" ht="18" customHeight="1">
      <c r="A160" s="96"/>
      <c r="B160" s="234" t="s">
        <v>80</v>
      </c>
      <c r="C160" s="234"/>
      <c r="D160" s="234"/>
      <c r="E160" s="234"/>
      <c r="F160" s="234"/>
      <c r="G160" s="234"/>
      <c r="H160" s="234"/>
      <c r="I160" s="234"/>
      <c r="J160" s="329">
        <v>1</v>
      </c>
      <c r="K160" s="329" t="s">
        <v>733</v>
      </c>
      <c r="L160" s="538" t="e">
        <f ca="1">T155</f>
        <v>#VALUE!</v>
      </c>
      <c r="M160" s="538"/>
      <c r="N160" s="538"/>
      <c r="O160" s="538"/>
      <c r="P160" s="337">
        <f ca="1">X155</f>
        <v>0</v>
      </c>
      <c r="Q160" s="337"/>
      <c r="R160" s="340"/>
      <c r="S160" s="102" t="s">
        <v>267</v>
      </c>
      <c r="T160" s="538" t="e">
        <f ca="1">1*L160</f>
        <v>#VALUE!</v>
      </c>
      <c r="U160" s="538"/>
      <c r="V160" s="538"/>
      <c r="W160" s="538"/>
      <c r="X160" s="337">
        <f ca="1">P160</f>
        <v>0</v>
      </c>
      <c r="Y160" s="337"/>
      <c r="Z160" s="244"/>
      <c r="AA160" s="247"/>
      <c r="AB160" s="234"/>
      <c r="AC160" s="234"/>
      <c r="AD160" s="234"/>
      <c r="AE160" s="234"/>
      <c r="AF160" s="234"/>
      <c r="AG160" s="234"/>
      <c r="AH160" s="234"/>
      <c r="AI160" s="234"/>
      <c r="AJ160" s="234"/>
      <c r="AK160" s="234"/>
      <c r="AL160" s="234"/>
      <c r="AM160" s="234"/>
      <c r="AN160" s="234"/>
      <c r="AO160" s="234"/>
      <c r="AP160" s="234"/>
      <c r="AQ160" s="234"/>
      <c r="AR160" s="234"/>
      <c r="AS160" s="234"/>
      <c r="AT160" s="234"/>
      <c r="AU160" s="234"/>
    </row>
    <row r="161" spans="1:46" ht="18" customHeight="1">
      <c r="A161" s="96"/>
      <c r="B161" s="531" t="s">
        <v>286</v>
      </c>
      <c r="C161" s="531"/>
      <c r="D161" s="531"/>
      <c r="E161" s="531"/>
      <c r="F161" s="531"/>
      <c r="G161" s="531"/>
      <c r="H161" s="331"/>
      <c r="I161" s="103"/>
      <c r="J161" s="329"/>
      <c r="U161" s="522">
        <f>AP83</f>
        <v>12.5</v>
      </c>
      <c r="V161" s="522"/>
      <c r="W161" s="522"/>
      <c r="X161" s="522"/>
      <c r="Y161" s="522"/>
      <c r="AG161" s="234"/>
      <c r="AH161" s="234"/>
      <c r="AI161" s="234"/>
      <c r="AJ161" s="234"/>
      <c r="AK161" s="234"/>
      <c r="AL161" s="234"/>
      <c r="AM161" s="234"/>
      <c r="AN161" s="234"/>
      <c r="AO161" s="234"/>
      <c r="AP161" s="234"/>
      <c r="AQ161" s="234"/>
      <c r="AR161" s="234"/>
      <c r="AS161" s="234"/>
      <c r="AT161" s="234"/>
    </row>
    <row r="162" spans="1:46" ht="18" customHeight="1">
      <c r="A162" s="96"/>
      <c r="B162" s="531"/>
      <c r="C162" s="531"/>
      <c r="D162" s="531"/>
      <c r="E162" s="531"/>
      <c r="F162" s="531"/>
      <c r="G162" s="531"/>
      <c r="H162" s="331"/>
      <c r="I162" s="103"/>
      <c r="J162" s="329"/>
      <c r="U162" s="522"/>
      <c r="V162" s="522"/>
      <c r="W162" s="522"/>
      <c r="X162" s="522"/>
      <c r="Y162" s="522"/>
      <c r="AB162" s="328"/>
      <c r="AC162" s="328"/>
      <c r="AD162" s="328"/>
      <c r="AE162" s="328"/>
      <c r="AF162" s="328"/>
      <c r="AG162" s="328"/>
      <c r="AH162" s="328"/>
      <c r="AI162" s="328"/>
      <c r="AJ162" s="328"/>
      <c r="AK162" s="328"/>
      <c r="AL162" s="328"/>
      <c r="AM162" s="328"/>
      <c r="AN162" s="328"/>
      <c r="AO162" s="328"/>
      <c r="AP162" s="328"/>
      <c r="AQ162" s="328"/>
      <c r="AR162" s="328"/>
      <c r="AS162" s="328"/>
      <c r="AT162" s="328"/>
    </row>
    <row r="163" spans="1:46" ht="18" customHeight="1">
      <c r="A163" s="96"/>
      <c r="B163" s="234"/>
      <c r="C163" s="234"/>
      <c r="D163" s="234"/>
      <c r="E163" s="234"/>
      <c r="F163" s="234"/>
      <c r="G163" s="234"/>
      <c r="H163" s="234"/>
      <c r="I163" s="234"/>
      <c r="J163" s="234"/>
      <c r="K163" s="103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AB163" s="234"/>
      <c r="AC163" s="234"/>
      <c r="AD163" s="234"/>
      <c r="AE163" s="234"/>
      <c r="AF163" s="234"/>
      <c r="AG163" s="234"/>
      <c r="AH163" s="234"/>
      <c r="AI163" s="234"/>
      <c r="AJ163" s="234"/>
      <c r="AK163" s="234"/>
      <c r="AL163" s="234"/>
      <c r="AM163" s="234"/>
      <c r="AN163" s="234"/>
      <c r="AO163" s="234"/>
      <c r="AP163" s="234"/>
      <c r="AQ163" s="234"/>
      <c r="AR163" s="234"/>
      <c r="AS163" s="234"/>
      <c r="AT163" s="234"/>
    </row>
    <row r="164" spans="1:46" ht="18" customHeight="1">
      <c r="A164" s="96"/>
      <c r="B164" s="96" t="s">
        <v>746</v>
      </c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334" t="s">
        <v>745</v>
      </c>
      <c r="Q164" s="234"/>
      <c r="R164" s="234"/>
      <c r="S164" s="234"/>
      <c r="T164" s="234"/>
      <c r="U164" s="234"/>
      <c r="V164" s="234"/>
      <c r="AB164" s="234"/>
      <c r="AC164" s="234"/>
      <c r="AD164" s="234"/>
      <c r="AE164" s="234"/>
      <c r="AF164" s="234"/>
      <c r="AG164" s="234"/>
      <c r="AH164" s="234"/>
      <c r="AI164" s="234"/>
      <c r="AJ164" s="234"/>
      <c r="AK164" s="234"/>
      <c r="AL164" s="234"/>
      <c r="AM164" s="234"/>
      <c r="AN164" s="234"/>
      <c r="AO164" s="234"/>
      <c r="AP164" s="234"/>
      <c r="AQ164" s="234"/>
      <c r="AR164" s="234"/>
      <c r="AS164" s="234"/>
      <c r="AT164" s="234"/>
    </row>
    <row r="165" spans="1:46" ht="18" customHeight="1">
      <c r="A165" s="96"/>
      <c r="B165" s="96"/>
      <c r="C165" s="234" t="s">
        <v>747</v>
      </c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8"/>
      <c r="P165" s="334"/>
      <c r="Q165" s="328"/>
      <c r="R165" s="328"/>
      <c r="S165" s="328"/>
      <c r="T165" s="328"/>
      <c r="U165" s="328"/>
      <c r="V165" s="328"/>
      <c r="AB165" s="328"/>
      <c r="AC165" s="328"/>
      <c r="AD165" s="328"/>
      <c r="AE165" s="328"/>
      <c r="AF165" s="328"/>
      <c r="AG165" s="328"/>
      <c r="AH165" s="328"/>
      <c r="AI165" s="328"/>
      <c r="AJ165" s="328"/>
      <c r="AK165" s="328"/>
      <c r="AL165" s="328"/>
      <c r="AM165" s="328"/>
      <c r="AN165" s="328"/>
      <c r="AO165" s="328"/>
      <c r="AP165" s="328"/>
      <c r="AQ165" s="328"/>
      <c r="AR165" s="328"/>
      <c r="AS165" s="328"/>
      <c r="AT165" s="328"/>
    </row>
    <row r="166" spans="1:46" ht="18" customHeight="1">
      <c r="A166" s="96"/>
      <c r="B166" s="96"/>
      <c r="C166" s="234" t="s">
        <v>289</v>
      </c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34"/>
      <c r="Q166" s="328"/>
      <c r="R166" s="328"/>
      <c r="S166" s="328"/>
      <c r="T166" s="328"/>
      <c r="U166" s="328"/>
      <c r="V166" s="328"/>
      <c r="AB166" s="328"/>
      <c r="AC166" s="328"/>
      <c r="AD166" s="328"/>
      <c r="AE166" s="328"/>
      <c r="AF166" s="328"/>
      <c r="AG166" s="328"/>
      <c r="AH166" s="328"/>
      <c r="AI166" s="328"/>
      <c r="AJ166" s="328"/>
      <c r="AK166" s="328"/>
      <c r="AL166" s="328"/>
      <c r="AM166" s="328"/>
      <c r="AN166" s="328"/>
      <c r="AO166" s="328"/>
      <c r="AP166" s="328"/>
      <c r="AQ166" s="328"/>
      <c r="AR166" s="328"/>
      <c r="AS166" s="328"/>
      <c r="AT166" s="328"/>
    </row>
    <row r="167" spans="1:46" ht="18" customHeight="1">
      <c r="A167" s="96"/>
      <c r="B167" s="96"/>
      <c r="C167" s="234" t="s">
        <v>290</v>
      </c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99"/>
      <c r="P167" s="99"/>
      <c r="Q167" s="99"/>
      <c r="R167" s="234"/>
      <c r="S167" s="100"/>
      <c r="T167" s="328"/>
      <c r="U167" s="328"/>
      <c r="V167" s="328"/>
      <c r="AB167" s="328"/>
      <c r="AC167" s="328"/>
      <c r="AD167" s="328"/>
      <c r="AE167" s="328"/>
      <c r="AF167" s="328"/>
      <c r="AG167" s="328"/>
      <c r="AH167" s="328"/>
      <c r="AI167" s="328"/>
      <c r="AJ167" s="328"/>
      <c r="AK167" s="328"/>
      <c r="AL167" s="328"/>
      <c r="AM167" s="328"/>
      <c r="AN167" s="328"/>
      <c r="AO167" s="328"/>
      <c r="AP167" s="328"/>
      <c r="AQ167" s="328"/>
      <c r="AR167" s="328"/>
      <c r="AS167" s="328"/>
      <c r="AT167" s="328"/>
    </row>
    <row r="168" spans="1:46" ht="18" customHeight="1">
      <c r="A168" s="96"/>
      <c r="B168" s="96"/>
      <c r="C168" s="234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99"/>
      <c r="P168" s="99"/>
      <c r="Q168" s="99"/>
      <c r="R168" s="234"/>
      <c r="S168" s="100"/>
      <c r="T168" s="328"/>
      <c r="U168" s="328"/>
      <c r="V168" s="328"/>
      <c r="AB168" s="328"/>
      <c r="AC168" s="328"/>
      <c r="AD168" s="328"/>
      <c r="AE168" s="328"/>
      <c r="AF168" s="328"/>
      <c r="AG168" s="328"/>
      <c r="AH168" s="328"/>
      <c r="AI168" s="328"/>
      <c r="AJ168" s="328"/>
      <c r="AK168" s="328"/>
      <c r="AL168" s="328"/>
      <c r="AM168" s="328"/>
      <c r="AN168" s="328"/>
      <c r="AO168" s="328"/>
      <c r="AP168" s="328"/>
      <c r="AQ168" s="328"/>
      <c r="AR168" s="328"/>
      <c r="AS168" s="328"/>
      <c r="AT168" s="328"/>
    </row>
    <row r="169" spans="1:46" ht="18" customHeight="1">
      <c r="A169" s="96"/>
      <c r="B169" s="96"/>
      <c r="C169" s="234"/>
      <c r="D169" s="328"/>
      <c r="E169" s="234"/>
      <c r="F169" s="235" t="s">
        <v>78</v>
      </c>
      <c r="G169" s="538" t="e">
        <f ca="1">AK73</f>
        <v>#N/A</v>
      </c>
      <c r="H169" s="538"/>
      <c r="I169" s="538"/>
      <c r="J169" s="538"/>
      <c r="K169" s="337">
        <f ca="1">AK72</f>
        <v>0</v>
      </c>
      <c r="L169" s="337"/>
      <c r="M169" s="244"/>
      <c r="N169" s="247"/>
      <c r="O169" s="234"/>
      <c r="P169" s="99"/>
      <c r="Q169" s="234"/>
      <c r="R169" s="234"/>
      <c r="S169" s="234"/>
      <c r="T169" s="328"/>
      <c r="U169" s="328"/>
      <c r="V169" s="328"/>
      <c r="AB169" s="328"/>
      <c r="AC169" s="328"/>
      <c r="AD169" s="328"/>
      <c r="AE169" s="328"/>
      <c r="AF169" s="328"/>
      <c r="AG169" s="328"/>
      <c r="AH169" s="328"/>
      <c r="AI169" s="328"/>
      <c r="AJ169" s="328"/>
      <c r="AK169" s="328"/>
      <c r="AL169" s="328"/>
      <c r="AM169" s="328"/>
      <c r="AN169" s="328"/>
      <c r="AO169" s="328"/>
      <c r="AP169" s="328"/>
      <c r="AQ169" s="328"/>
      <c r="AR169" s="328"/>
      <c r="AS169" s="328"/>
      <c r="AT169" s="328"/>
    </row>
    <row r="170" spans="1:46" ht="18" customHeight="1">
      <c r="A170" s="96"/>
      <c r="B170" s="96"/>
      <c r="C170" s="234" t="s">
        <v>291</v>
      </c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99"/>
      <c r="P170" s="99"/>
      <c r="Q170" s="99"/>
      <c r="R170" s="234"/>
      <c r="S170" s="100"/>
      <c r="T170" s="328"/>
      <c r="U170" s="328"/>
      <c r="V170" s="328"/>
      <c r="AB170" s="328"/>
      <c r="AC170" s="328"/>
      <c r="AD170" s="328"/>
      <c r="AE170" s="328"/>
      <c r="AF170" s="328"/>
      <c r="AG170" s="328"/>
      <c r="AH170" s="328"/>
      <c r="AI170" s="328"/>
      <c r="AJ170" s="328"/>
      <c r="AK170" s="328"/>
      <c r="AL170" s="328"/>
      <c r="AM170" s="328"/>
      <c r="AN170" s="328"/>
      <c r="AO170" s="328"/>
      <c r="AP170" s="328"/>
      <c r="AQ170" s="328"/>
      <c r="AR170" s="328"/>
      <c r="AS170" s="328"/>
      <c r="AT170" s="328"/>
    </row>
    <row r="171" spans="1:46" ht="18" customHeight="1">
      <c r="A171" s="96"/>
      <c r="B171" s="96"/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99"/>
      <c r="P171" s="99"/>
      <c r="Q171" s="99"/>
      <c r="R171" s="234"/>
      <c r="S171" s="100"/>
      <c r="T171" s="328"/>
      <c r="U171" s="328"/>
      <c r="V171" s="328"/>
      <c r="AB171" s="328"/>
      <c r="AC171" s="328"/>
      <c r="AD171" s="328"/>
      <c r="AE171" s="328"/>
      <c r="AF171" s="328"/>
      <c r="AG171" s="328"/>
      <c r="AH171" s="328"/>
      <c r="AI171" s="328"/>
      <c r="AJ171" s="328"/>
      <c r="AK171" s="328"/>
      <c r="AL171" s="328"/>
      <c r="AM171" s="328"/>
      <c r="AN171" s="328"/>
      <c r="AO171" s="328"/>
      <c r="AP171" s="328"/>
      <c r="AQ171" s="328"/>
      <c r="AR171" s="328"/>
      <c r="AS171" s="328"/>
      <c r="AT171" s="328"/>
    </row>
    <row r="172" spans="1:46" ht="18" customHeight="1">
      <c r="A172" s="96"/>
      <c r="B172" s="96"/>
      <c r="C172" s="234"/>
      <c r="D172" s="328"/>
      <c r="E172" s="234"/>
      <c r="F172" s="235" t="s">
        <v>292</v>
      </c>
      <c r="G172" s="538" t="e">
        <f ca="1">AK74</f>
        <v>#N/A</v>
      </c>
      <c r="H172" s="538"/>
      <c r="I172" s="538"/>
      <c r="J172" s="538"/>
      <c r="K172" s="337">
        <f ca="1">AK72</f>
        <v>0</v>
      </c>
      <c r="L172" s="337"/>
      <c r="M172" s="234"/>
      <c r="N172" s="234"/>
      <c r="O172" s="234"/>
      <c r="P172" s="99"/>
      <c r="Q172" s="234"/>
      <c r="R172" s="100"/>
      <c r="S172" s="234"/>
      <c r="T172" s="328"/>
      <c r="U172" s="328"/>
      <c r="V172" s="328"/>
      <c r="AB172" s="328"/>
      <c r="AC172" s="328"/>
      <c r="AD172" s="328"/>
      <c r="AE172" s="328"/>
      <c r="AF172" s="328"/>
      <c r="AG172" s="328"/>
      <c r="AH172" s="328"/>
      <c r="AI172" s="328"/>
      <c r="AJ172" s="328"/>
      <c r="AK172" s="328"/>
      <c r="AL172" s="328"/>
      <c r="AM172" s="328"/>
      <c r="AN172" s="328"/>
      <c r="AO172" s="328"/>
      <c r="AP172" s="328"/>
      <c r="AQ172" s="328"/>
      <c r="AR172" s="328"/>
      <c r="AS172" s="328"/>
      <c r="AT172" s="328"/>
    </row>
    <row r="173" spans="1:46" ht="18" customHeight="1">
      <c r="A173" s="96"/>
      <c r="B173" s="96"/>
      <c r="C173" s="234" t="s">
        <v>748</v>
      </c>
      <c r="D173" s="234"/>
      <c r="E173" s="235"/>
      <c r="F173" s="108"/>
      <c r="G173" s="108"/>
      <c r="H173" s="108"/>
      <c r="I173" s="234"/>
      <c r="J173" s="234"/>
      <c r="K173" s="234"/>
      <c r="L173" s="234"/>
      <c r="M173" s="234"/>
      <c r="N173" s="234"/>
      <c r="O173" s="99"/>
      <c r="P173" s="99"/>
      <c r="Q173" s="99"/>
      <c r="R173" s="234"/>
      <c r="S173" s="100"/>
      <c r="T173" s="108"/>
      <c r="U173" s="108"/>
      <c r="V173" s="328"/>
      <c r="AB173" s="328"/>
      <c r="AC173" s="328"/>
      <c r="AD173" s="328"/>
      <c r="AE173" s="328"/>
      <c r="AF173" s="328"/>
      <c r="AG173" s="328"/>
      <c r="AH173" s="328"/>
      <c r="AI173" s="328"/>
      <c r="AJ173" s="328"/>
      <c r="AK173" s="328"/>
      <c r="AL173" s="328"/>
      <c r="AM173" s="328"/>
      <c r="AN173" s="328"/>
      <c r="AO173" s="328"/>
      <c r="AP173" s="328"/>
      <c r="AQ173" s="328"/>
      <c r="AR173" s="328"/>
      <c r="AS173" s="328"/>
      <c r="AT173" s="328"/>
    </row>
    <row r="174" spans="1:46" ht="18" customHeight="1">
      <c r="A174" s="96"/>
      <c r="B174" s="96"/>
      <c r="C174" s="234"/>
      <c r="D174" s="234"/>
      <c r="E174" s="235"/>
      <c r="F174" s="108"/>
      <c r="G174" s="108"/>
      <c r="H174" s="108"/>
      <c r="I174" s="234"/>
      <c r="J174" s="328"/>
      <c r="K174" s="328"/>
      <c r="L174" s="234"/>
      <c r="M174" s="234"/>
      <c r="N174" s="538" t="e">
        <f ca="1">MAX(G169,G172)</f>
        <v>#N/A</v>
      </c>
      <c r="O174" s="538"/>
      <c r="P174" s="538"/>
      <c r="Q174" s="538"/>
      <c r="R174" s="337">
        <f ca="1">K169</f>
        <v>0</v>
      </c>
      <c r="S174" s="337"/>
      <c r="T174" s="234"/>
      <c r="U174" s="234"/>
      <c r="V174" s="328"/>
      <c r="AB174" s="328"/>
      <c r="AC174" s="328"/>
      <c r="AD174" s="328"/>
      <c r="AE174" s="328"/>
      <c r="AF174" s="328"/>
      <c r="AG174" s="328"/>
      <c r="AH174" s="328"/>
      <c r="AI174" s="328"/>
      <c r="AJ174" s="328"/>
      <c r="AK174" s="328"/>
      <c r="AL174" s="328"/>
      <c r="AM174" s="328"/>
      <c r="AN174" s="328"/>
      <c r="AO174" s="328"/>
      <c r="AP174" s="328"/>
      <c r="AQ174" s="328"/>
      <c r="AR174" s="328"/>
      <c r="AS174" s="328"/>
      <c r="AT174" s="328"/>
    </row>
    <row r="175" spans="1:46" ht="18" customHeight="1">
      <c r="A175" s="96"/>
      <c r="B175" s="234" t="s">
        <v>287</v>
      </c>
      <c r="C175" s="234"/>
      <c r="D175" s="234"/>
      <c r="E175" s="234"/>
      <c r="F175" s="234"/>
      <c r="G175" s="522">
        <f>I119</f>
        <v>0</v>
      </c>
      <c r="H175" s="522"/>
      <c r="I175" s="522"/>
      <c r="J175" s="522"/>
      <c r="K175" s="522"/>
      <c r="L175" s="591"/>
      <c r="M175" s="591"/>
      <c r="N175" s="591"/>
      <c r="O175" s="591"/>
      <c r="P175" s="591"/>
      <c r="Q175" s="591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234"/>
      <c r="AG175" s="234"/>
      <c r="AH175" s="234"/>
      <c r="AI175" s="234"/>
      <c r="AJ175" s="234"/>
      <c r="AK175" s="234"/>
      <c r="AL175" s="234"/>
      <c r="AM175" s="234"/>
      <c r="AN175" s="234"/>
      <c r="AO175" s="234"/>
      <c r="AP175" s="234"/>
      <c r="AQ175" s="234"/>
      <c r="AR175" s="234"/>
      <c r="AS175" s="234"/>
      <c r="AT175" s="234"/>
    </row>
    <row r="176" spans="1:46" ht="18" customHeight="1">
      <c r="A176" s="96"/>
      <c r="B176" s="531" t="s">
        <v>288</v>
      </c>
      <c r="C176" s="531"/>
      <c r="D176" s="531"/>
      <c r="E176" s="531"/>
      <c r="F176" s="531"/>
      <c r="G176" s="531"/>
      <c r="H176" s="531"/>
      <c r="I176" s="234"/>
      <c r="J176" s="234"/>
      <c r="K176" s="234"/>
      <c r="L176" s="234"/>
      <c r="M176" s="234"/>
      <c r="N176" s="234"/>
      <c r="O176" s="537" t="e">
        <f ca="1">N174</f>
        <v>#N/A</v>
      </c>
      <c r="P176" s="537"/>
      <c r="Q176" s="537"/>
      <c r="R176" s="537"/>
      <c r="S176" s="534" t="s">
        <v>292</v>
      </c>
      <c r="T176" s="535" t="e">
        <f ca="1">P84</f>
        <v>#N/A</v>
      </c>
      <c r="U176" s="535"/>
      <c r="V176" s="535"/>
      <c r="W176" s="535"/>
      <c r="X176" s="531">
        <f ca="1">V84</f>
        <v>0</v>
      </c>
      <c r="Y176" s="531"/>
      <c r="Z176" s="531"/>
      <c r="AA176" s="531"/>
      <c r="AB176" s="531"/>
      <c r="AC176" s="234"/>
      <c r="AD176" s="234"/>
      <c r="AE176" s="234"/>
      <c r="AF176" s="234"/>
      <c r="AG176" s="100"/>
      <c r="AH176" s="234"/>
      <c r="AI176" s="234"/>
      <c r="AJ176" s="234"/>
      <c r="AK176" s="234"/>
      <c r="AL176" s="234"/>
      <c r="AM176" s="234"/>
      <c r="AN176" s="111"/>
      <c r="AO176" s="111"/>
      <c r="AP176" s="234"/>
      <c r="AQ176" s="234"/>
      <c r="AR176" s="234"/>
    </row>
    <row r="177" spans="1:47" ht="18" customHeight="1">
      <c r="A177" s="96"/>
      <c r="B177" s="531"/>
      <c r="C177" s="531"/>
      <c r="D177" s="531"/>
      <c r="E177" s="531"/>
      <c r="F177" s="531"/>
      <c r="G177" s="531"/>
      <c r="H177" s="531"/>
      <c r="I177" s="234"/>
      <c r="J177" s="234"/>
      <c r="K177" s="234"/>
      <c r="L177" s="234"/>
      <c r="M177" s="234"/>
      <c r="N177" s="234"/>
      <c r="O177" s="110"/>
      <c r="P177" s="110"/>
      <c r="Q177" s="110"/>
      <c r="R177" s="110"/>
      <c r="S177" s="534"/>
      <c r="T177" s="535"/>
      <c r="U177" s="535"/>
      <c r="V177" s="535"/>
      <c r="W177" s="535"/>
      <c r="X177" s="531"/>
      <c r="Y177" s="531"/>
      <c r="Z177" s="531"/>
      <c r="AA177" s="531"/>
      <c r="AB177" s="531"/>
      <c r="AC177" s="234"/>
      <c r="AD177" s="234"/>
      <c r="AE177" s="234"/>
      <c r="AF177" s="234"/>
      <c r="AG177" s="100"/>
      <c r="AH177" s="234"/>
      <c r="AI177" s="234"/>
      <c r="AJ177" s="234"/>
      <c r="AK177" s="234"/>
      <c r="AL177" s="234"/>
      <c r="AM177" s="234"/>
      <c r="AN177" s="111"/>
      <c r="AO177" s="111"/>
      <c r="AP177" s="234"/>
      <c r="AQ177" s="234"/>
      <c r="AR177" s="234"/>
    </row>
    <row r="178" spans="1:47" ht="18" customHeight="1">
      <c r="A178" s="96"/>
      <c r="B178" s="234" t="s">
        <v>293</v>
      </c>
      <c r="C178" s="234"/>
      <c r="D178" s="234"/>
      <c r="E178" s="234"/>
      <c r="F178" s="234"/>
      <c r="G178" s="234"/>
      <c r="H178" s="531" t="str">
        <f>X84</f>
        <v>직사각형</v>
      </c>
      <c r="I178" s="531"/>
      <c r="J178" s="531"/>
      <c r="K178" s="531"/>
      <c r="L178" s="531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  <c r="AB178" s="234"/>
      <c r="AC178" s="234"/>
      <c r="AD178" s="234"/>
      <c r="AE178" s="234"/>
      <c r="AF178" s="234"/>
      <c r="AG178" s="234"/>
      <c r="AH178" s="234"/>
      <c r="AI178" s="234"/>
      <c r="AJ178" s="234"/>
      <c r="AK178" s="234"/>
      <c r="AL178" s="234"/>
      <c r="AM178" s="234"/>
      <c r="AN178" s="234"/>
      <c r="AO178" s="234"/>
      <c r="AP178" s="234"/>
      <c r="AQ178" s="234"/>
      <c r="AR178" s="234"/>
      <c r="AS178" s="234"/>
      <c r="AT178" s="234"/>
    </row>
    <row r="179" spans="1:47" ht="18" customHeight="1">
      <c r="A179" s="96"/>
      <c r="B179" s="531" t="s">
        <v>294</v>
      </c>
      <c r="C179" s="531"/>
      <c r="D179" s="531"/>
      <c r="E179" s="531"/>
      <c r="F179" s="531"/>
      <c r="G179" s="531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  <c r="AB179" s="234"/>
      <c r="AC179" s="234"/>
      <c r="AD179" s="234"/>
      <c r="AE179" s="234"/>
      <c r="AF179" s="234"/>
      <c r="AG179" s="234"/>
      <c r="AH179" s="234"/>
      <c r="AI179" s="234"/>
      <c r="AJ179" s="234"/>
      <c r="AK179" s="234"/>
      <c r="AL179" s="234"/>
      <c r="AM179" s="234"/>
      <c r="AN179" s="234"/>
      <c r="AO179" s="234"/>
      <c r="AP179" s="234"/>
      <c r="AQ179" s="234"/>
      <c r="AR179" s="234"/>
      <c r="AS179" s="234"/>
      <c r="AT179" s="234"/>
    </row>
    <row r="180" spans="1:47" ht="18" customHeight="1">
      <c r="A180" s="96"/>
      <c r="B180" s="531"/>
      <c r="C180" s="531"/>
      <c r="D180" s="531"/>
      <c r="E180" s="531"/>
      <c r="F180" s="531"/>
      <c r="G180" s="531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  <c r="AG180" s="234"/>
      <c r="AH180" s="234"/>
      <c r="AI180" s="234"/>
      <c r="AJ180" s="234"/>
      <c r="AK180" s="234"/>
      <c r="AL180" s="234"/>
      <c r="AM180" s="234"/>
      <c r="AN180" s="234"/>
      <c r="AO180" s="234"/>
      <c r="AP180" s="234"/>
      <c r="AQ180" s="234"/>
      <c r="AR180" s="234"/>
      <c r="AS180" s="234"/>
      <c r="AT180" s="234"/>
    </row>
    <row r="181" spans="1:47" ht="18" customHeight="1">
      <c r="A181" s="96"/>
      <c r="B181" s="234" t="s">
        <v>295</v>
      </c>
      <c r="C181" s="234"/>
      <c r="D181" s="234"/>
      <c r="E181" s="234"/>
      <c r="F181" s="234"/>
      <c r="G181" s="234"/>
      <c r="H181" s="234"/>
      <c r="I181" s="234"/>
      <c r="J181" s="329">
        <v>1</v>
      </c>
      <c r="K181" s="329" t="s">
        <v>733</v>
      </c>
      <c r="L181" s="538" t="e">
        <f ca="1">T176</f>
        <v>#N/A</v>
      </c>
      <c r="M181" s="538"/>
      <c r="N181" s="538"/>
      <c r="O181" s="538"/>
      <c r="P181" s="337">
        <f ca="1">X176</f>
        <v>0</v>
      </c>
      <c r="Q181" s="337"/>
      <c r="R181" s="340"/>
      <c r="S181" s="102" t="s">
        <v>292</v>
      </c>
      <c r="T181" s="538" t="e">
        <f ca="1">1*L181</f>
        <v>#N/A</v>
      </c>
      <c r="U181" s="538"/>
      <c r="V181" s="538"/>
      <c r="W181" s="538"/>
      <c r="X181" s="337">
        <f ca="1">P181</f>
        <v>0</v>
      </c>
      <c r="Y181" s="337"/>
      <c r="Z181" s="244"/>
      <c r="AA181" s="247"/>
      <c r="AB181" s="234"/>
      <c r="AC181" s="234"/>
      <c r="AD181" s="234"/>
      <c r="AE181" s="234"/>
      <c r="AF181" s="234"/>
      <c r="AG181" s="234"/>
      <c r="AH181" s="234"/>
      <c r="AI181" s="234"/>
      <c r="AJ181" s="234"/>
      <c r="AK181" s="234"/>
      <c r="AL181" s="234"/>
      <c r="AM181" s="234"/>
      <c r="AN181" s="234"/>
      <c r="AO181" s="234"/>
      <c r="AP181" s="234"/>
      <c r="AQ181" s="234"/>
      <c r="AR181" s="234"/>
      <c r="AS181" s="234"/>
      <c r="AT181" s="234"/>
      <c r="AU181" s="234"/>
    </row>
    <row r="182" spans="1:47" ht="18" customHeight="1">
      <c r="A182" s="96"/>
      <c r="B182" s="522" t="s">
        <v>296</v>
      </c>
      <c r="C182" s="522"/>
      <c r="D182" s="522"/>
      <c r="E182" s="522"/>
      <c r="F182" s="522"/>
      <c r="G182" s="522"/>
      <c r="H182" s="333"/>
      <c r="I182" s="234"/>
      <c r="J182" s="234"/>
      <c r="K182" s="234"/>
      <c r="L182" s="103"/>
      <c r="R182" s="234"/>
      <c r="S182" s="234"/>
      <c r="T182" s="234"/>
      <c r="U182" s="522">
        <f>AP84</f>
        <v>12.5</v>
      </c>
      <c r="V182" s="522"/>
      <c r="W182" s="522"/>
      <c r="X182" s="522"/>
      <c r="Y182" s="522"/>
      <c r="Z182" s="234"/>
      <c r="AA182" s="234"/>
      <c r="AB182" s="234"/>
      <c r="AC182" s="234"/>
      <c r="AD182" s="234"/>
      <c r="AE182" s="234"/>
      <c r="AF182" s="234"/>
      <c r="AG182" s="234"/>
      <c r="AH182" s="234"/>
      <c r="AI182" s="234"/>
      <c r="AJ182" s="234"/>
      <c r="AK182" s="234"/>
      <c r="AL182" s="234"/>
      <c r="AM182" s="234"/>
      <c r="AN182" s="234"/>
      <c r="AO182" s="234"/>
      <c r="AP182" s="234"/>
      <c r="AQ182" s="234"/>
      <c r="AR182" s="234"/>
      <c r="AS182" s="234"/>
      <c r="AT182" s="234"/>
    </row>
    <row r="183" spans="1:47" ht="18" customHeight="1">
      <c r="A183" s="96"/>
      <c r="B183" s="522"/>
      <c r="C183" s="522"/>
      <c r="D183" s="522"/>
      <c r="E183" s="522"/>
      <c r="F183" s="522"/>
      <c r="G183" s="522"/>
      <c r="H183" s="333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522"/>
      <c r="V183" s="522"/>
      <c r="W183" s="522"/>
      <c r="X183" s="522"/>
      <c r="Y183" s="522"/>
      <c r="Z183" s="234"/>
      <c r="AA183" s="234"/>
      <c r="AB183" s="234"/>
      <c r="AC183" s="234"/>
      <c r="AD183" s="234"/>
      <c r="AE183" s="234"/>
      <c r="AF183" s="234"/>
      <c r="AG183" s="234"/>
      <c r="AH183" s="234"/>
      <c r="AI183" s="234"/>
      <c r="AJ183" s="234"/>
      <c r="AK183" s="234"/>
      <c r="AL183" s="234"/>
      <c r="AM183" s="234"/>
      <c r="AN183" s="234"/>
      <c r="AO183" s="234"/>
      <c r="AP183" s="234"/>
      <c r="AQ183" s="234"/>
      <c r="AR183" s="234"/>
      <c r="AS183" s="234"/>
      <c r="AT183" s="234"/>
    </row>
    <row r="184" spans="1:47" ht="18" customHeight="1">
      <c r="A184" s="96"/>
      <c r="B184" s="328"/>
      <c r="C184" s="328"/>
      <c r="D184" s="328"/>
      <c r="E184" s="328"/>
      <c r="F184" s="328"/>
      <c r="G184" s="328"/>
      <c r="H184" s="328"/>
      <c r="I184" s="328"/>
      <c r="J184" s="328"/>
      <c r="K184" s="328"/>
      <c r="L184" s="328"/>
      <c r="M184" s="328"/>
      <c r="N184" s="328"/>
      <c r="O184" s="328"/>
      <c r="P184" s="328"/>
      <c r="Q184" s="328"/>
      <c r="R184" s="328"/>
      <c r="S184" s="328"/>
      <c r="T184" s="330"/>
      <c r="U184" s="330"/>
      <c r="V184" s="330"/>
      <c r="W184" s="330"/>
      <c r="X184" s="330"/>
      <c r="Y184" s="328"/>
      <c r="Z184" s="328"/>
      <c r="AA184" s="328"/>
      <c r="AB184" s="328"/>
      <c r="AC184" s="328"/>
      <c r="AD184" s="328"/>
      <c r="AE184" s="328"/>
    </row>
    <row r="185" spans="1:47" ht="18" customHeight="1">
      <c r="A185" s="96"/>
      <c r="B185" s="104" t="s">
        <v>750</v>
      </c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334" t="s">
        <v>749</v>
      </c>
      <c r="S185" s="234"/>
      <c r="T185" s="234"/>
      <c r="U185" s="234"/>
      <c r="V185" s="234"/>
      <c r="W185" s="234"/>
      <c r="X185" s="234"/>
      <c r="Y185" s="234"/>
      <c r="Z185" s="234"/>
      <c r="AA185" s="234"/>
      <c r="AB185" s="234"/>
      <c r="AC185" s="234"/>
      <c r="AD185" s="234"/>
      <c r="AE185" s="234"/>
    </row>
    <row r="186" spans="1:47" ht="18" customHeight="1">
      <c r="A186" s="96"/>
      <c r="B186" s="234" t="s">
        <v>299</v>
      </c>
      <c r="C186" s="234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99"/>
      <c r="O186" s="99"/>
      <c r="P186" s="99"/>
      <c r="Q186" s="234"/>
      <c r="R186" s="100"/>
      <c r="S186" s="100"/>
      <c r="T186" s="100"/>
      <c r="U186" s="98"/>
      <c r="V186" s="98"/>
      <c r="W186" s="234"/>
      <c r="X186" s="234"/>
      <c r="Y186" s="234"/>
      <c r="Z186" s="234"/>
      <c r="AA186" s="234"/>
      <c r="AI186" s="234"/>
      <c r="AJ186" s="234"/>
      <c r="AK186" s="234"/>
      <c r="AL186" s="234"/>
      <c r="AM186" s="234"/>
    </row>
    <row r="187" spans="1:47" ht="18" customHeight="1">
      <c r="A187" s="96"/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99"/>
      <c r="O187" s="99"/>
      <c r="P187" s="99"/>
      <c r="Q187" s="234"/>
      <c r="R187" s="100"/>
      <c r="S187" s="100"/>
      <c r="W187" s="535" t="e">
        <f ca="1">H8</f>
        <v>#N/A</v>
      </c>
      <c r="X187" s="535"/>
      <c r="Y187" s="535"/>
      <c r="Z187" s="535"/>
      <c r="AA187" s="531">
        <f ca="1">Calcu!J44</f>
        <v>0</v>
      </c>
      <c r="AB187" s="531"/>
      <c r="AC187" s="531"/>
      <c r="AD187" s="531"/>
      <c r="AE187" s="531"/>
      <c r="AF187" s="234"/>
      <c r="AG187" s="234"/>
      <c r="AH187" s="234"/>
      <c r="AI187" s="234"/>
      <c r="AJ187" s="234"/>
      <c r="AK187" s="234"/>
      <c r="AL187" s="234"/>
      <c r="AM187" s="234"/>
    </row>
    <row r="188" spans="1:47" ht="18" customHeight="1">
      <c r="A188" s="96"/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99"/>
      <c r="O188" s="99"/>
      <c r="P188" s="99"/>
      <c r="Q188" s="234"/>
      <c r="R188" s="100"/>
      <c r="S188" s="100"/>
      <c r="W188" s="535"/>
      <c r="X188" s="535"/>
      <c r="Y188" s="535"/>
      <c r="Z188" s="535"/>
      <c r="AA188" s="531"/>
      <c r="AB188" s="531"/>
      <c r="AC188" s="531"/>
      <c r="AD188" s="531"/>
      <c r="AE188" s="531"/>
      <c r="AF188" s="234"/>
      <c r="AG188" s="234"/>
      <c r="AH188" s="234"/>
      <c r="AI188" s="234"/>
      <c r="AJ188" s="234"/>
      <c r="AK188" s="234"/>
      <c r="AL188" s="234"/>
      <c r="AM188" s="234"/>
    </row>
    <row r="189" spans="1:47" ht="18" customHeight="1">
      <c r="A189" s="96"/>
      <c r="B189" s="234" t="s">
        <v>297</v>
      </c>
      <c r="C189" s="234"/>
      <c r="D189" s="234"/>
      <c r="E189" s="234"/>
      <c r="F189" s="234"/>
      <c r="G189" s="522">
        <f>I135</f>
        <v>0</v>
      </c>
      <c r="H189" s="522"/>
      <c r="I189" s="522"/>
      <c r="J189" s="522"/>
      <c r="K189" s="522"/>
      <c r="L189" s="337"/>
      <c r="M189" s="337"/>
      <c r="N189" s="337"/>
      <c r="O189" s="337"/>
      <c r="P189" s="337"/>
      <c r="Q189" s="337"/>
      <c r="R189" s="234"/>
      <c r="S189" s="234"/>
      <c r="T189" s="234"/>
      <c r="U189" s="234"/>
      <c r="V189" s="234"/>
      <c r="W189" s="234"/>
      <c r="X189" s="234"/>
      <c r="Y189" s="234"/>
      <c r="Z189" s="234"/>
      <c r="AA189" s="234"/>
      <c r="AB189" s="234"/>
      <c r="AC189" s="234"/>
      <c r="AD189" s="234"/>
      <c r="AE189" s="234"/>
      <c r="AF189" s="234"/>
      <c r="AG189" s="234"/>
      <c r="AH189" s="234"/>
      <c r="AP189" s="234"/>
      <c r="AQ189" s="234"/>
      <c r="AR189" s="234"/>
      <c r="AS189" s="234"/>
      <c r="AT189" s="234"/>
    </row>
    <row r="190" spans="1:47" ht="18" customHeight="1">
      <c r="A190" s="96"/>
      <c r="B190" s="531" t="s">
        <v>298</v>
      </c>
      <c r="C190" s="531"/>
      <c r="D190" s="531"/>
      <c r="E190" s="531"/>
      <c r="F190" s="531"/>
      <c r="G190" s="531"/>
      <c r="H190" s="531"/>
      <c r="I190" s="234"/>
      <c r="J190" s="234"/>
      <c r="K190" s="234"/>
      <c r="L190" s="234"/>
      <c r="M190" s="234"/>
      <c r="N190" s="234"/>
      <c r="O190" s="537" t="e">
        <f ca="1">ABS(W187)</f>
        <v>#N/A</v>
      </c>
      <c r="P190" s="537"/>
      <c r="Q190" s="537"/>
      <c r="R190" s="537"/>
      <c r="S190" s="534" t="s">
        <v>292</v>
      </c>
      <c r="T190" s="535" t="e">
        <f ca="1">P85</f>
        <v>#N/A</v>
      </c>
      <c r="U190" s="535"/>
      <c r="V190" s="535"/>
      <c r="W190" s="535"/>
      <c r="X190" s="531">
        <f ca="1">V85</f>
        <v>0</v>
      </c>
      <c r="Y190" s="531"/>
      <c r="Z190" s="531"/>
      <c r="AA190" s="531"/>
      <c r="AB190" s="531"/>
      <c r="AC190" s="234"/>
      <c r="AD190" s="234"/>
      <c r="AE190" s="234"/>
      <c r="AF190" s="234"/>
      <c r="AG190" s="234"/>
      <c r="AH190" s="234"/>
      <c r="AI190" s="234"/>
      <c r="AJ190" s="234"/>
      <c r="AK190" s="234"/>
      <c r="AL190" s="111"/>
      <c r="AM190" s="111"/>
      <c r="AN190" s="234"/>
      <c r="AO190" s="111"/>
      <c r="AP190" s="234"/>
      <c r="AQ190" s="234"/>
      <c r="AR190" s="234"/>
    </row>
    <row r="191" spans="1:47" ht="18" customHeight="1">
      <c r="A191" s="96"/>
      <c r="B191" s="531"/>
      <c r="C191" s="531"/>
      <c r="D191" s="531"/>
      <c r="E191" s="531"/>
      <c r="F191" s="531"/>
      <c r="G191" s="531"/>
      <c r="H191" s="531"/>
      <c r="I191" s="234"/>
      <c r="J191" s="234"/>
      <c r="K191" s="234"/>
      <c r="L191" s="234"/>
      <c r="M191" s="234"/>
      <c r="N191" s="234"/>
      <c r="O191" s="110"/>
      <c r="P191" s="110"/>
      <c r="Q191" s="110"/>
      <c r="R191" s="110"/>
      <c r="S191" s="534"/>
      <c r="T191" s="535"/>
      <c r="U191" s="535"/>
      <c r="V191" s="535"/>
      <c r="W191" s="535"/>
      <c r="X191" s="531"/>
      <c r="Y191" s="531"/>
      <c r="Z191" s="531"/>
      <c r="AA191" s="531"/>
      <c r="AB191" s="531"/>
      <c r="AC191" s="234"/>
      <c r="AD191" s="234"/>
      <c r="AE191" s="234"/>
      <c r="AF191" s="234"/>
      <c r="AG191" s="234"/>
      <c r="AH191" s="234"/>
      <c r="AI191" s="234"/>
      <c r="AJ191" s="234"/>
      <c r="AK191" s="234"/>
      <c r="AL191" s="111"/>
      <c r="AM191" s="111"/>
      <c r="AN191" s="234"/>
      <c r="AO191" s="111"/>
      <c r="AP191" s="234"/>
      <c r="AQ191" s="234"/>
      <c r="AR191" s="234"/>
    </row>
    <row r="192" spans="1:47" ht="18" customHeight="1">
      <c r="A192" s="96"/>
      <c r="B192" s="234" t="s">
        <v>300</v>
      </c>
      <c r="C192" s="234"/>
      <c r="D192" s="234"/>
      <c r="E192" s="234"/>
      <c r="F192" s="234"/>
      <c r="G192" s="234"/>
      <c r="H192" s="531" t="str">
        <f>X85</f>
        <v>직사각형</v>
      </c>
      <c r="I192" s="531"/>
      <c r="J192" s="531"/>
      <c r="K192" s="531"/>
      <c r="L192" s="531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  <c r="AA192" s="234"/>
      <c r="AB192" s="234"/>
      <c r="AC192" s="234"/>
      <c r="AD192" s="234"/>
      <c r="AE192" s="234"/>
      <c r="AF192" s="234"/>
      <c r="AG192" s="234"/>
      <c r="AH192" s="234"/>
      <c r="AI192" s="234"/>
      <c r="AJ192" s="234"/>
      <c r="AK192" s="234"/>
      <c r="AL192" s="234"/>
      <c r="AM192" s="234"/>
      <c r="AN192" s="234"/>
      <c r="AO192" s="234"/>
      <c r="AP192" s="234"/>
      <c r="AQ192" s="234"/>
      <c r="AR192" s="234"/>
      <c r="AS192" s="234"/>
      <c r="AT192" s="234"/>
    </row>
    <row r="193" spans="1:48" ht="18" customHeight="1">
      <c r="A193" s="96"/>
      <c r="B193" s="531" t="s">
        <v>301</v>
      </c>
      <c r="C193" s="531"/>
      <c r="D193" s="531"/>
      <c r="E193" s="531"/>
      <c r="F193" s="531"/>
      <c r="G193" s="531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  <c r="AA193" s="234"/>
      <c r="AB193" s="234"/>
      <c r="AC193" s="234"/>
      <c r="AD193" s="234"/>
      <c r="AE193" s="234"/>
      <c r="AF193" s="234"/>
      <c r="AG193" s="234"/>
      <c r="AH193" s="234"/>
      <c r="AI193" s="234"/>
      <c r="AJ193" s="234"/>
      <c r="AK193" s="234"/>
      <c r="AL193" s="234"/>
      <c r="AM193" s="234"/>
      <c r="AN193" s="234"/>
      <c r="AO193" s="234"/>
      <c r="AP193" s="234"/>
      <c r="AQ193" s="234"/>
      <c r="AR193" s="234"/>
      <c r="AS193" s="234"/>
      <c r="AT193" s="234"/>
    </row>
    <row r="194" spans="1:48" ht="18" customHeight="1">
      <c r="A194" s="96"/>
      <c r="B194" s="531"/>
      <c r="C194" s="531"/>
      <c r="D194" s="531"/>
      <c r="E194" s="531"/>
      <c r="F194" s="531"/>
      <c r="G194" s="531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  <c r="AA194" s="234"/>
      <c r="AB194" s="234"/>
      <c r="AC194" s="234"/>
      <c r="AD194" s="234"/>
      <c r="AE194" s="234"/>
      <c r="AF194" s="234"/>
      <c r="AG194" s="234"/>
      <c r="AH194" s="234"/>
      <c r="AI194" s="234"/>
      <c r="AJ194" s="234"/>
      <c r="AK194" s="234"/>
      <c r="AL194" s="234"/>
      <c r="AM194" s="234"/>
      <c r="AN194" s="234"/>
      <c r="AO194" s="234"/>
      <c r="AP194" s="234"/>
      <c r="AQ194" s="234"/>
      <c r="AR194" s="234"/>
      <c r="AS194" s="234"/>
      <c r="AT194" s="234"/>
    </row>
    <row r="195" spans="1:48" ht="18" customHeight="1">
      <c r="A195" s="96"/>
      <c r="B195" s="234" t="s">
        <v>302</v>
      </c>
      <c r="C195" s="234"/>
      <c r="D195" s="234"/>
      <c r="E195" s="234"/>
      <c r="F195" s="234"/>
      <c r="G195" s="234"/>
      <c r="H195" s="234"/>
      <c r="I195" s="234"/>
      <c r="J195" s="329">
        <v>1</v>
      </c>
      <c r="K195" s="329" t="s">
        <v>733</v>
      </c>
      <c r="L195" s="538" t="e">
        <f ca="1">T190</f>
        <v>#N/A</v>
      </c>
      <c r="M195" s="538"/>
      <c r="N195" s="538"/>
      <c r="O195" s="538"/>
      <c r="P195" s="337">
        <f ca="1">X190</f>
        <v>0</v>
      </c>
      <c r="Q195" s="337"/>
      <c r="R195" s="340"/>
      <c r="S195" s="102" t="s">
        <v>292</v>
      </c>
      <c r="T195" s="538" t="e">
        <f ca="1">1*L195</f>
        <v>#N/A</v>
      </c>
      <c r="U195" s="538"/>
      <c r="V195" s="538"/>
      <c r="W195" s="538"/>
      <c r="X195" s="337">
        <f ca="1">P195</f>
        <v>0</v>
      </c>
      <c r="Y195" s="337"/>
      <c r="Z195" s="244"/>
      <c r="AA195" s="247"/>
      <c r="AB195" s="234"/>
      <c r="AC195" s="234"/>
      <c r="AD195" s="234"/>
      <c r="AE195" s="234"/>
      <c r="AF195" s="234"/>
      <c r="AG195" s="234"/>
      <c r="AH195" s="234"/>
      <c r="AI195" s="234"/>
      <c r="AJ195" s="234"/>
      <c r="AK195" s="234"/>
      <c r="AL195" s="234"/>
      <c r="AM195" s="234"/>
      <c r="AN195" s="234"/>
      <c r="AO195" s="234"/>
      <c r="AP195" s="234"/>
      <c r="AQ195" s="234"/>
      <c r="AR195" s="234"/>
      <c r="AS195" s="234"/>
      <c r="AT195" s="234"/>
      <c r="AU195" s="234"/>
    </row>
    <row r="196" spans="1:48" ht="18" customHeight="1">
      <c r="A196" s="96"/>
      <c r="B196" s="531" t="s">
        <v>303</v>
      </c>
      <c r="C196" s="531"/>
      <c r="D196" s="531"/>
      <c r="E196" s="531"/>
      <c r="F196" s="531"/>
      <c r="G196" s="531"/>
      <c r="H196" s="331"/>
      <c r="I196" s="234"/>
      <c r="J196" s="234"/>
      <c r="K196" s="234"/>
      <c r="L196" s="103"/>
      <c r="R196" s="234"/>
      <c r="S196" s="234"/>
      <c r="T196" s="234"/>
      <c r="U196" s="522">
        <f>AP85</f>
        <v>12.5</v>
      </c>
      <c r="V196" s="522"/>
      <c r="W196" s="522"/>
      <c r="X196" s="522"/>
      <c r="Y196" s="522"/>
      <c r="Z196" s="234"/>
      <c r="AA196" s="234"/>
      <c r="AB196" s="234"/>
      <c r="AC196" s="234"/>
      <c r="AD196" s="234"/>
      <c r="AE196" s="234"/>
      <c r="AF196" s="234"/>
      <c r="AG196" s="234"/>
      <c r="AH196" s="234"/>
      <c r="AI196" s="234"/>
      <c r="AJ196" s="234"/>
      <c r="AP196" s="234"/>
      <c r="AQ196" s="234"/>
      <c r="AR196" s="234"/>
      <c r="AS196" s="234"/>
      <c r="AT196" s="234"/>
      <c r="AU196" s="234"/>
    </row>
    <row r="197" spans="1:48" ht="18" customHeight="1">
      <c r="A197" s="96"/>
      <c r="B197" s="531"/>
      <c r="C197" s="531"/>
      <c r="D197" s="531"/>
      <c r="E197" s="531"/>
      <c r="F197" s="531"/>
      <c r="G197" s="531"/>
      <c r="H197" s="331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522"/>
      <c r="V197" s="522"/>
      <c r="W197" s="522"/>
      <c r="X197" s="522"/>
      <c r="Y197" s="522"/>
      <c r="Z197" s="234"/>
      <c r="AA197" s="234"/>
      <c r="AB197" s="234"/>
      <c r="AC197" s="234"/>
      <c r="AD197" s="234"/>
      <c r="AE197" s="234"/>
      <c r="AF197" s="234"/>
      <c r="AG197" s="234"/>
      <c r="AH197" s="234"/>
      <c r="AI197" s="234"/>
      <c r="AJ197" s="234"/>
      <c r="AK197" s="234"/>
      <c r="AL197" s="234"/>
      <c r="AM197" s="234"/>
      <c r="AN197" s="234"/>
      <c r="AO197" s="234"/>
      <c r="AP197" s="234"/>
      <c r="AQ197" s="234"/>
      <c r="AR197" s="234"/>
      <c r="AS197" s="234"/>
      <c r="AT197" s="234"/>
      <c r="AU197" s="234"/>
    </row>
    <row r="198" spans="1:48" ht="18" customHeight="1">
      <c r="A198" s="96"/>
      <c r="B198" s="96"/>
      <c r="C198" s="331"/>
      <c r="D198" s="331"/>
      <c r="E198" s="331"/>
      <c r="F198" s="331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1"/>
      <c r="Z198" s="331"/>
      <c r="AA198" s="331"/>
      <c r="AB198" s="331"/>
      <c r="AC198" s="331"/>
      <c r="AD198" s="331"/>
      <c r="AE198" s="331"/>
      <c r="AF198" s="331"/>
      <c r="AG198" s="331"/>
      <c r="AH198" s="331"/>
      <c r="AI198" s="331"/>
      <c r="AJ198" s="331"/>
      <c r="AK198" s="331"/>
      <c r="AL198" s="331"/>
      <c r="AM198" s="331"/>
      <c r="AN198" s="331"/>
      <c r="AO198" s="331"/>
      <c r="AP198" s="331"/>
      <c r="AQ198" s="331"/>
      <c r="AR198" s="331"/>
      <c r="AS198" s="331"/>
      <c r="AT198" s="331"/>
    </row>
    <row r="199" spans="1:48" s="113" customFormat="1" ht="18" customHeight="1">
      <c r="A199" s="96" t="s">
        <v>304</v>
      </c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1"/>
      <c r="N199" s="231"/>
      <c r="O199" s="231"/>
      <c r="P199" s="231"/>
      <c r="Q199" s="231"/>
      <c r="R199" s="231"/>
      <c r="S199" s="231"/>
      <c r="T199" s="231"/>
      <c r="U199" s="11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231"/>
      <c r="AJ199" s="92"/>
      <c r="AK199" s="92"/>
      <c r="AL199" s="92"/>
      <c r="AM199" s="92"/>
      <c r="AN199" s="92"/>
      <c r="AO199" s="231"/>
      <c r="AP199" s="231"/>
      <c r="AQ199" s="231"/>
      <c r="AR199" s="231"/>
      <c r="AS199" s="231"/>
      <c r="AT199" s="231"/>
    </row>
    <row r="200" spans="1:48" s="113" customFormat="1" ht="18" customHeight="1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1"/>
      <c r="N200" s="231"/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  <c r="Y200" s="231"/>
      <c r="Z200" s="231"/>
      <c r="AA200" s="231"/>
      <c r="AB200" s="231"/>
      <c r="AC200" s="231"/>
      <c r="AD200" s="231"/>
      <c r="AE200" s="231"/>
      <c r="AF200" s="231"/>
      <c r="AG200" s="92"/>
      <c r="AH200" s="231"/>
      <c r="AI200" s="231"/>
      <c r="AJ200" s="231"/>
      <c r="AK200" s="231"/>
      <c r="AL200" s="231"/>
      <c r="AM200" s="231"/>
      <c r="AN200" s="231"/>
      <c r="AO200" s="231"/>
      <c r="AP200" s="231"/>
      <c r="AQ200" s="231"/>
      <c r="AR200" s="231"/>
      <c r="AS200" s="231"/>
      <c r="AT200" s="231"/>
    </row>
    <row r="201" spans="1:48" s="113" customFormat="1" ht="18" customHeight="1">
      <c r="A201" s="92"/>
      <c r="B201" s="92"/>
      <c r="C201" s="92"/>
      <c r="D201" s="231" t="s">
        <v>267</v>
      </c>
      <c r="E201" s="92"/>
      <c r="F201" s="541" t="e">
        <f ca="1">T122</f>
        <v>#N/A</v>
      </c>
      <c r="G201" s="541"/>
      <c r="H201" s="541"/>
      <c r="I201" s="541"/>
      <c r="J201" s="541"/>
      <c r="K201" s="129"/>
      <c r="L201" s="524" t="s">
        <v>271</v>
      </c>
      <c r="M201" s="524"/>
      <c r="N201" s="541" t="e">
        <f ca="1">V134</f>
        <v>#N/A</v>
      </c>
      <c r="O201" s="541"/>
      <c r="P201" s="541"/>
      <c r="Q201" s="541"/>
      <c r="R201" s="541"/>
      <c r="S201" s="129"/>
      <c r="T201" s="92"/>
      <c r="U201" s="114"/>
      <c r="V201" s="114"/>
      <c r="W201" s="92"/>
      <c r="X201" s="115"/>
      <c r="Y201" s="129"/>
      <c r="Z201" s="129"/>
      <c r="AA201" s="129"/>
      <c r="AB201" s="129"/>
      <c r="AC201" s="129"/>
      <c r="AD201" s="114"/>
      <c r="AE201" s="114"/>
      <c r="AF201" s="114"/>
      <c r="AG201" s="114"/>
      <c r="AH201" s="114"/>
      <c r="AI201" s="114"/>
      <c r="AJ201" s="115"/>
      <c r="AK201" s="114"/>
      <c r="AL201" s="114"/>
      <c r="AM201" s="114"/>
      <c r="AN201" s="114"/>
      <c r="AO201" s="114"/>
      <c r="AP201" s="114"/>
      <c r="AQ201" s="114"/>
      <c r="AR201" s="116"/>
      <c r="AS201" s="92"/>
    </row>
    <row r="202" spans="1:48" s="117" customFormat="1" ht="18" customHeight="1">
      <c r="A202" s="92"/>
      <c r="B202" s="92"/>
      <c r="C202" s="92"/>
      <c r="D202" s="231" t="s">
        <v>267</v>
      </c>
      <c r="E202" s="92"/>
      <c r="F202" s="541" t="e">
        <f ca="1">SQRT(SUMSQ(F201,N201))</f>
        <v>#N/A</v>
      </c>
      <c r="G202" s="541"/>
      <c r="H202" s="541"/>
      <c r="I202" s="541"/>
      <c r="J202" s="541"/>
      <c r="K202" s="129"/>
      <c r="L202" s="92"/>
      <c r="M202" s="231"/>
      <c r="N202" s="231"/>
      <c r="O202" s="231"/>
      <c r="P202" s="231"/>
      <c r="Q202" s="231"/>
      <c r="R202" s="231"/>
      <c r="S202" s="231"/>
      <c r="T202" s="231"/>
      <c r="U202" s="231"/>
      <c r="V202" s="231"/>
      <c r="W202" s="231"/>
      <c r="X202" s="92"/>
      <c r="Y202" s="92"/>
      <c r="Z202" s="92"/>
      <c r="AA202" s="92"/>
      <c r="AB202" s="92"/>
      <c r="AC202" s="92"/>
      <c r="AD202" s="231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</row>
    <row r="203" spans="1:48" s="92" customFormat="1" ht="18" customHeight="1">
      <c r="E203" s="231"/>
      <c r="F203" s="118"/>
      <c r="G203" s="118"/>
      <c r="H203" s="118"/>
      <c r="I203" s="118"/>
    </row>
    <row r="204" spans="1:48" s="92" customFormat="1" ht="18" customHeight="1">
      <c r="C204" s="119" t="s">
        <v>762</v>
      </c>
      <c r="D204" s="332" t="s">
        <v>78</v>
      </c>
      <c r="E204" s="504" t="e">
        <f ca="1">F202</f>
        <v>#N/A</v>
      </c>
      <c r="F204" s="504"/>
      <c r="G204" s="504"/>
      <c r="H204" s="504"/>
      <c r="I204" s="337">
        <f ca="1">AM86</f>
        <v>0</v>
      </c>
      <c r="J204" s="337"/>
      <c r="K204" s="248"/>
      <c r="L204" s="248"/>
      <c r="O204" s="244"/>
      <c r="P204" s="247"/>
      <c r="Q204" s="234"/>
      <c r="R204" s="234"/>
      <c r="S204" s="234"/>
      <c r="T204" s="234"/>
      <c r="U204" s="234"/>
      <c r="AM204" s="120"/>
      <c r="AN204" s="120"/>
      <c r="AO204" s="120"/>
      <c r="AP204" s="120"/>
      <c r="AQ204" s="120"/>
      <c r="AR204" s="120"/>
    </row>
    <row r="205" spans="1:48" s="92" customFormat="1" ht="18" customHeight="1">
      <c r="E205" s="119"/>
      <c r="F205" s="121"/>
      <c r="G205" s="121"/>
      <c r="H205" s="121"/>
      <c r="I205" s="121"/>
      <c r="J205" s="121"/>
      <c r="K205" s="121"/>
      <c r="L205" s="121"/>
      <c r="M205" s="121"/>
      <c r="AN205" s="120"/>
      <c r="AO205" s="120"/>
      <c r="AP205" s="120"/>
      <c r="AQ205" s="120"/>
      <c r="AR205" s="120"/>
      <c r="AS205" s="120"/>
    </row>
    <row r="206" spans="1:48" s="89" customFormat="1" ht="18" customHeight="1">
      <c r="A206" s="96" t="s">
        <v>81</v>
      </c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88"/>
      <c r="AN206" s="88"/>
      <c r="AO206" s="88"/>
      <c r="AP206" s="88"/>
      <c r="AQ206" s="88"/>
      <c r="AR206" s="88"/>
      <c r="AS206" s="88"/>
      <c r="AT206" s="88"/>
    </row>
    <row r="207" spans="1:48" s="89" customFormat="1" ht="18" customHeight="1">
      <c r="C207" s="88"/>
      <c r="D207" s="88"/>
      <c r="E207" s="88"/>
      <c r="F207" s="88"/>
      <c r="G207" s="88"/>
      <c r="H207" s="88"/>
      <c r="I207" s="88"/>
      <c r="J207" s="88"/>
      <c r="K207" s="88"/>
      <c r="L207" s="540" t="e">
        <f ca="1">E204</f>
        <v>#N/A</v>
      </c>
      <c r="M207" s="540"/>
      <c r="N207" s="540"/>
      <c r="O207" s="540"/>
      <c r="P207" s="540"/>
      <c r="Q207" s="540"/>
      <c r="R207" s="540"/>
      <c r="S207" s="540"/>
      <c r="T207" s="540"/>
      <c r="U207" s="540"/>
      <c r="V207" s="540"/>
      <c r="W207" s="524" t="s">
        <v>267</v>
      </c>
      <c r="X207" s="544" t="e">
        <f ca="1">AP86</f>
        <v>#VALUE!</v>
      </c>
      <c r="Y207" s="544"/>
      <c r="Z207" s="544"/>
      <c r="AA207" s="544"/>
      <c r="AB207" s="544"/>
      <c r="AC207" s="544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88"/>
      <c r="AP207" s="88"/>
      <c r="AQ207" s="88"/>
      <c r="AR207" s="88"/>
      <c r="AS207" s="88"/>
      <c r="AT207" s="88"/>
      <c r="AU207" s="88"/>
      <c r="AV207" s="88"/>
    </row>
    <row r="208" spans="1:48" s="89" customFormat="1" ht="18" customHeight="1">
      <c r="C208" s="88"/>
      <c r="D208" s="88"/>
      <c r="E208" s="88"/>
      <c r="F208" s="88"/>
      <c r="G208" s="88"/>
      <c r="H208" s="88"/>
      <c r="I208" s="88"/>
      <c r="J208" s="88"/>
      <c r="K208" s="88"/>
      <c r="L208" s="525" t="e">
        <f ca="1">F201</f>
        <v>#N/A</v>
      </c>
      <c r="M208" s="525"/>
      <c r="N208" s="525"/>
      <c r="O208" s="525"/>
      <c r="P208" s="525"/>
      <c r="Q208" s="523" t="s">
        <v>271</v>
      </c>
      <c r="R208" s="525" t="e">
        <f ca="1">N201</f>
        <v>#N/A</v>
      </c>
      <c r="S208" s="525"/>
      <c r="T208" s="525"/>
      <c r="U208" s="525"/>
      <c r="V208" s="525"/>
      <c r="W208" s="524"/>
      <c r="X208" s="544"/>
      <c r="Y208" s="544"/>
      <c r="Z208" s="544"/>
      <c r="AA208" s="544"/>
      <c r="AB208" s="544"/>
      <c r="AC208" s="544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88"/>
      <c r="AP208" s="88"/>
      <c r="AQ208" s="88"/>
      <c r="AR208" s="88"/>
      <c r="AS208" s="88"/>
      <c r="AT208" s="88"/>
      <c r="AU208" s="88"/>
      <c r="AV208" s="88"/>
    </row>
    <row r="209" spans="1:55" s="89" customFormat="1" ht="18" customHeight="1">
      <c r="C209" s="88"/>
      <c r="D209" s="88"/>
      <c r="E209" s="88"/>
      <c r="F209" s="88"/>
      <c r="G209" s="88"/>
      <c r="H209" s="88"/>
      <c r="I209" s="88"/>
      <c r="J209" s="88"/>
      <c r="K209" s="88"/>
      <c r="L209" s="524" t="str">
        <f>AP80</f>
        <v>∞</v>
      </c>
      <c r="M209" s="524"/>
      <c r="N209" s="524"/>
      <c r="O209" s="524"/>
      <c r="P209" s="524"/>
      <c r="Q209" s="524"/>
      <c r="R209" s="543" t="e">
        <f ca="1">AP81</f>
        <v>#VALUE!</v>
      </c>
      <c r="S209" s="543"/>
      <c r="T209" s="543"/>
      <c r="U209" s="543"/>
      <c r="V209" s="543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88"/>
      <c r="AP209" s="88"/>
      <c r="AQ209" s="88"/>
      <c r="AR209" s="88"/>
      <c r="AS209" s="88"/>
      <c r="AT209" s="88"/>
      <c r="AU209" s="88"/>
      <c r="AV209" s="88"/>
    </row>
    <row r="210" spans="1:55" s="89" customFormat="1" ht="18" customHeight="1">
      <c r="A210" s="88"/>
      <c r="B210" s="88"/>
      <c r="C210" s="88"/>
      <c r="D210" s="122"/>
      <c r="E210" s="231"/>
      <c r="F210" s="122"/>
      <c r="G210" s="122"/>
      <c r="H210" s="231"/>
      <c r="I210" s="123"/>
      <c r="J210" s="123"/>
      <c r="K210" s="124"/>
      <c r="L210" s="88"/>
      <c r="M210" s="88"/>
      <c r="N210" s="88"/>
      <c r="O210" s="88"/>
      <c r="P210" s="88"/>
      <c r="Q210" s="88"/>
      <c r="R210" s="88"/>
      <c r="S210" s="88"/>
      <c r="T210" s="88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88"/>
      <c r="AN210" s="88"/>
      <c r="AO210" s="88"/>
      <c r="AP210" s="88"/>
      <c r="AQ210" s="88"/>
      <c r="AR210" s="88"/>
      <c r="AS210" s="88"/>
      <c r="AT210" s="88"/>
    </row>
    <row r="211" spans="1:55" s="89" customFormat="1" ht="18" customHeight="1">
      <c r="A211" s="96" t="s">
        <v>607</v>
      </c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</row>
    <row r="212" spans="1:55" s="89" customFormat="1" ht="18" customHeight="1">
      <c r="B212" s="92" t="s">
        <v>608</v>
      </c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</row>
    <row r="213" spans="1:55" s="89" customFormat="1" ht="18" customHeight="1">
      <c r="A213" s="88"/>
      <c r="B213" s="88"/>
      <c r="C213" s="231"/>
      <c r="D213" s="88"/>
      <c r="E213" s="125"/>
      <c r="F213" s="88"/>
      <c r="G213" s="119" t="s">
        <v>759</v>
      </c>
      <c r="H213" s="503" t="s">
        <v>305</v>
      </c>
      <c r="I213" s="503"/>
      <c r="J213" s="504" t="e">
        <f ca="1">E204</f>
        <v>#N/A</v>
      </c>
      <c r="K213" s="504"/>
      <c r="L213" s="504"/>
      <c r="M213" s="504"/>
      <c r="N213" s="343">
        <f ca="1">I204</f>
        <v>0</v>
      </c>
      <c r="O213" s="341"/>
      <c r="P213" s="244"/>
      <c r="Q213" s="245" t="s">
        <v>306</v>
      </c>
      <c r="R213" s="504" t="e">
        <f ca="1">J213*2</f>
        <v>#N/A</v>
      </c>
      <c r="S213" s="504"/>
      <c r="T213" s="504"/>
      <c r="U213" s="504"/>
      <c r="V213" s="343">
        <f ca="1">N213</f>
        <v>0</v>
      </c>
      <c r="W213" s="234"/>
      <c r="X213" s="234"/>
      <c r="Y213" s="234"/>
      <c r="Z213" s="234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</row>
    <row r="214" spans="1:55" ht="18" customHeight="1">
      <c r="A214" s="234"/>
      <c r="B214" s="234"/>
      <c r="C214" s="234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  <c r="AA214" s="234"/>
      <c r="AB214" s="234"/>
      <c r="AC214" s="234"/>
      <c r="AD214" s="234"/>
      <c r="AE214" s="234"/>
      <c r="AF214" s="234"/>
      <c r="AG214" s="234"/>
      <c r="AH214" s="234"/>
      <c r="AI214" s="234"/>
      <c r="AJ214" s="234"/>
      <c r="AK214" s="234"/>
      <c r="AL214" s="234"/>
      <c r="AM214" s="234"/>
      <c r="AN214" s="234"/>
      <c r="AO214" s="234"/>
      <c r="AP214" s="234"/>
      <c r="AQ214" s="234"/>
      <c r="AR214" s="234"/>
      <c r="AS214" s="234"/>
      <c r="AT214" s="234"/>
    </row>
    <row r="215" spans="1:55" ht="18" customHeight="1">
      <c r="A215" s="234"/>
      <c r="B215" s="233"/>
      <c r="C215" s="232"/>
      <c r="D215" s="232"/>
      <c r="E215" s="232"/>
      <c r="F215" s="232"/>
      <c r="G215" s="232"/>
      <c r="H215" s="232"/>
      <c r="I215" s="126"/>
      <c r="J215" s="232"/>
      <c r="K215" s="232"/>
      <c r="L215" s="232"/>
      <c r="M215" s="232"/>
      <c r="N215" s="232"/>
      <c r="O215" s="232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8"/>
      <c r="AA215" s="128"/>
      <c r="AB215" s="128"/>
      <c r="AC215" s="128"/>
      <c r="AD215" s="128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86"/>
      <c r="AS215" s="86"/>
      <c r="AT215" s="234"/>
    </row>
    <row r="216" spans="1:55" s="89" customFormat="1" ht="18.75" customHeight="1">
      <c r="A216" s="240" t="s">
        <v>307</v>
      </c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</row>
    <row r="217" spans="1:55" ht="18.75" customHeight="1">
      <c r="A217" s="130" t="s">
        <v>308</v>
      </c>
    </row>
    <row r="218" spans="1:55" ht="18.75" customHeight="1">
      <c r="B218" s="560" t="s">
        <v>309</v>
      </c>
      <c r="C218" s="560"/>
      <c r="D218" s="560"/>
      <c r="E218" s="560"/>
      <c r="F218" s="560"/>
      <c r="G218" s="560"/>
      <c r="H218" s="560" t="s">
        <v>310</v>
      </c>
      <c r="I218" s="560"/>
      <c r="J218" s="560"/>
      <c r="K218" s="560"/>
      <c r="L218" s="560"/>
      <c r="M218" s="560"/>
      <c r="N218" s="561" t="s">
        <v>311</v>
      </c>
      <c r="O218" s="561"/>
      <c r="P218" s="561"/>
      <c r="Q218" s="561"/>
      <c r="R218" s="561"/>
      <c r="S218" s="561"/>
      <c r="T218" s="495" t="s">
        <v>609</v>
      </c>
      <c r="U218" s="496"/>
      <c r="V218" s="496"/>
      <c r="W218" s="496"/>
      <c r="X218" s="496"/>
      <c r="Y218" s="496"/>
      <c r="Z218" s="496"/>
      <c r="AA218" s="496"/>
      <c r="AB218" s="496"/>
      <c r="AC218" s="496"/>
      <c r="AD218" s="496"/>
      <c r="AE218" s="497"/>
      <c r="AF218" s="562" t="s">
        <v>314</v>
      </c>
      <c r="AG218" s="562"/>
      <c r="AH218" s="562"/>
      <c r="AI218" s="562"/>
      <c r="AJ218" s="562"/>
      <c r="AK218" s="562"/>
      <c r="AL218" s="561" t="s">
        <v>315</v>
      </c>
      <c r="AM218" s="561"/>
      <c r="AN218" s="561"/>
      <c r="AO218" s="561"/>
      <c r="AP218" s="561"/>
      <c r="AQ218" s="561"/>
    </row>
    <row r="219" spans="1:55" ht="18.75" customHeight="1">
      <c r="B219" s="611">
        <f>MAX(Calcu!D91:D120)</f>
        <v>0</v>
      </c>
      <c r="C219" s="611"/>
      <c r="D219" s="611"/>
      <c r="E219" s="611"/>
      <c r="F219" s="611"/>
      <c r="G219" s="611"/>
      <c r="H219" s="611" t="e">
        <f ca="1">Calcu!J85*Calcu!L85</f>
        <v>#N/A</v>
      </c>
      <c r="I219" s="611"/>
      <c r="J219" s="611"/>
      <c r="K219" s="611"/>
      <c r="L219" s="611"/>
      <c r="M219" s="611"/>
      <c r="N219" s="494">
        <f ca="1">Calcu!D90</f>
        <v>0</v>
      </c>
      <c r="O219" s="494"/>
      <c r="P219" s="494"/>
      <c r="Q219" s="494"/>
      <c r="R219" s="494"/>
      <c r="S219" s="494"/>
      <c r="T219" s="521" t="e">
        <f ca="1">OFFSET(표준압력!Z118,AL219,0)</f>
        <v>#N/A</v>
      </c>
      <c r="U219" s="521"/>
      <c r="V219" s="521"/>
      <c r="W219" s="521"/>
      <c r="X219" s="521"/>
      <c r="Y219" s="521"/>
      <c r="Z219" s="521">
        <f ca="1">표준압력!AA119</f>
        <v>0</v>
      </c>
      <c r="AA219" s="521"/>
      <c r="AB219" s="521"/>
      <c r="AC219" s="521"/>
      <c r="AD219" s="521"/>
      <c r="AE219" s="521"/>
      <c r="AF219" s="494">
        <v>2</v>
      </c>
      <c r="AG219" s="494"/>
      <c r="AH219" s="494"/>
      <c r="AI219" s="494"/>
      <c r="AJ219" s="494"/>
      <c r="AK219" s="494"/>
      <c r="AL219" s="494" t="e">
        <f>MATCH(TRUE,Calcu!I91:I120,0)</f>
        <v>#N/A</v>
      </c>
      <c r="AM219" s="494"/>
      <c r="AN219" s="494"/>
      <c r="AO219" s="494"/>
      <c r="AP219" s="494"/>
      <c r="AQ219" s="494"/>
    </row>
    <row r="220" spans="1:55" ht="18.75" customHeight="1">
      <c r="B220" s="561" t="s">
        <v>312</v>
      </c>
      <c r="C220" s="561"/>
      <c r="D220" s="561"/>
      <c r="E220" s="561"/>
      <c r="F220" s="561"/>
      <c r="G220" s="561"/>
      <c r="H220" s="561" t="s">
        <v>313</v>
      </c>
      <c r="I220" s="561"/>
      <c r="J220" s="561"/>
      <c r="K220" s="561"/>
      <c r="L220" s="561"/>
      <c r="M220" s="561"/>
      <c r="N220" s="495" t="s">
        <v>793</v>
      </c>
      <c r="O220" s="496"/>
      <c r="P220" s="496"/>
      <c r="Q220" s="496"/>
      <c r="R220" s="496"/>
      <c r="S220" s="496"/>
      <c r="T220" s="496"/>
      <c r="U220" s="496"/>
      <c r="V220" s="496"/>
      <c r="W220" s="496"/>
      <c r="X220" s="496"/>
      <c r="Y220" s="496"/>
      <c r="Z220" s="496"/>
      <c r="AA220" s="496"/>
      <c r="AB220" s="496"/>
      <c r="AC220" s="496"/>
      <c r="AD220" s="496"/>
      <c r="AE220" s="496"/>
      <c r="AF220" s="496"/>
      <c r="AG220" s="496"/>
      <c r="AH220" s="496"/>
      <c r="AI220" s="496"/>
      <c r="AJ220" s="496"/>
      <c r="AK220" s="497"/>
      <c r="AL220" s="392"/>
      <c r="AM220" s="392"/>
      <c r="AN220" s="392"/>
      <c r="AO220" s="392"/>
      <c r="AP220" s="392"/>
      <c r="AQ220" s="392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</row>
    <row r="221" spans="1:55" ht="18.75" customHeight="1">
      <c r="B221" s="494" t="e">
        <f ca="1">MAX(ABS(Calcu!Q106-Calcu!Q91),ABS(Calcu!R106-Calcu!R91),ABS(Calcu!S106-Calcu!S91))</f>
        <v>#VALUE!</v>
      </c>
      <c r="C221" s="494"/>
      <c r="D221" s="494"/>
      <c r="E221" s="494"/>
      <c r="F221" s="494"/>
      <c r="G221" s="494"/>
      <c r="H221" s="494" t="e">
        <f ca="1">((P263-P262)+(V263-V262)+(AB263-AB262))/3</f>
        <v>#N/A</v>
      </c>
      <c r="I221" s="494"/>
      <c r="J221" s="494"/>
      <c r="K221" s="494"/>
      <c r="L221" s="494"/>
      <c r="M221" s="494"/>
      <c r="N221" s="494" t="str">
        <f ca="1">표준압력!G152</f>
        <v/>
      </c>
      <c r="O221" s="494"/>
      <c r="P221" s="494"/>
      <c r="Q221" s="494"/>
      <c r="R221" s="494"/>
      <c r="S221" s="494"/>
      <c r="T221" s="494" t="str">
        <f ca="1">표준압력!H152</f>
        <v/>
      </c>
      <c r="U221" s="494"/>
      <c r="V221" s="494"/>
      <c r="W221" s="494"/>
      <c r="X221" s="494"/>
      <c r="Y221" s="494"/>
      <c r="Z221" s="494" t="str">
        <f ca="1">표준압력!P152</f>
        <v/>
      </c>
      <c r="AA221" s="494"/>
      <c r="AB221" s="494"/>
      <c r="AC221" s="494"/>
      <c r="AD221" s="494"/>
      <c r="AE221" s="494"/>
      <c r="AF221" s="494" t="str">
        <f ca="1">표준압력!Q152</f>
        <v/>
      </c>
      <c r="AG221" s="494"/>
      <c r="AH221" s="494"/>
      <c r="AI221" s="494"/>
      <c r="AJ221" s="494"/>
      <c r="AK221" s="494"/>
      <c r="AL221" s="392"/>
      <c r="AM221" s="392"/>
      <c r="AN221" s="392"/>
      <c r="AO221" s="392"/>
      <c r="AP221" s="392"/>
      <c r="AQ221" s="392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</row>
    <row r="222" spans="1:55" ht="18" customHeight="1">
      <c r="A222" s="234"/>
      <c r="B222" s="234"/>
      <c r="C222" s="234"/>
      <c r="D222" s="234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  <c r="AA222" s="234"/>
      <c r="AB222" s="234"/>
      <c r="AC222" s="234"/>
      <c r="AD222" s="234"/>
      <c r="AE222" s="234"/>
      <c r="AF222" s="234"/>
      <c r="AG222" s="234"/>
      <c r="AH222" s="234"/>
      <c r="AI222" s="234"/>
      <c r="AJ222" s="234"/>
      <c r="AK222" s="234"/>
      <c r="AL222" s="234"/>
      <c r="AM222" s="234"/>
      <c r="AN222" s="234"/>
      <c r="AO222" s="234"/>
      <c r="AP222" s="234"/>
      <c r="AQ222" s="234"/>
      <c r="AR222" s="234"/>
      <c r="AS222" s="234"/>
      <c r="AT222" s="234"/>
    </row>
    <row r="223" spans="1:55" ht="18" customHeight="1">
      <c r="A223" s="130" t="s">
        <v>209</v>
      </c>
      <c r="B223" s="234"/>
      <c r="C223" s="234"/>
      <c r="D223" s="234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  <c r="AB223" s="234"/>
      <c r="AC223" s="234"/>
      <c r="AD223" s="234"/>
      <c r="AE223" s="234"/>
      <c r="AF223" s="234"/>
      <c r="AG223" s="234"/>
      <c r="AH223" s="234"/>
      <c r="AI223" s="234"/>
      <c r="AJ223" s="234"/>
      <c r="AK223" s="234"/>
      <c r="AL223" s="234"/>
      <c r="AM223" s="234"/>
      <c r="AN223" s="234"/>
      <c r="AO223" s="234"/>
      <c r="AP223" s="234"/>
      <c r="AQ223" s="234"/>
      <c r="AR223" s="234"/>
      <c r="AS223" s="234"/>
      <c r="AT223" s="234"/>
    </row>
    <row r="224" spans="1:55" ht="18" customHeight="1">
      <c r="A224" s="234"/>
      <c r="B224" s="551" t="s">
        <v>210</v>
      </c>
      <c r="C224" s="552"/>
      <c r="D224" s="552"/>
      <c r="E224" s="552"/>
      <c r="F224" s="552"/>
      <c r="G224" s="552"/>
      <c r="H224" s="553"/>
      <c r="I224" s="551" t="s">
        <v>720</v>
      </c>
      <c r="J224" s="552"/>
      <c r="K224" s="552"/>
      <c r="L224" s="552"/>
      <c r="M224" s="552"/>
      <c r="N224" s="552"/>
      <c r="O224" s="553"/>
      <c r="P224" s="592" t="e">
        <f>Calcu!$J$328&amp;" 지시값"</f>
        <v>#N/A</v>
      </c>
      <c r="Q224" s="593"/>
      <c r="R224" s="593"/>
      <c r="S224" s="593"/>
      <c r="T224" s="593"/>
      <c r="U224" s="593"/>
      <c r="V224" s="593"/>
      <c r="W224" s="593"/>
      <c r="X224" s="593"/>
      <c r="Y224" s="593"/>
      <c r="Z224" s="593"/>
      <c r="AA224" s="593"/>
      <c r="AB224" s="593"/>
      <c r="AC224" s="593"/>
      <c r="AD224" s="594" t="s">
        <v>570</v>
      </c>
      <c r="AE224" s="594"/>
      <c r="AF224" s="594"/>
      <c r="AG224" s="594"/>
      <c r="AH224" s="594"/>
      <c r="AI224" s="594"/>
      <c r="AJ224" s="595"/>
      <c r="AK224" s="234"/>
      <c r="AL224" s="234"/>
      <c r="AM224" s="234"/>
      <c r="AN224" s="234"/>
      <c r="AO224" s="234"/>
      <c r="AP224" s="234"/>
      <c r="AQ224" s="234"/>
      <c r="AR224" s="86"/>
      <c r="AS224" s="86"/>
      <c r="AT224" s="234"/>
    </row>
    <row r="225" spans="1:46" ht="18" customHeight="1">
      <c r="A225" s="234"/>
      <c r="B225" s="554"/>
      <c r="C225" s="555"/>
      <c r="D225" s="555"/>
      <c r="E225" s="555"/>
      <c r="F225" s="555"/>
      <c r="G225" s="555"/>
      <c r="H225" s="556"/>
      <c r="I225" s="557"/>
      <c r="J225" s="558"/>
      <c r="K225" s="558"/>
      <c r="L225" s="558"/>
      <c r="M225" s="558"/>
      <c r="N225" s="558"/>
      <c r="O225" s="559"/>
      <c r="P225" s="548" t="s">
        <v>211</v>
      </c>
      <c r="Q225" s="549"/>
      <c r="R225" s="549"/>
      <c r="S225" s="549"/>
      <c r="T225" s="549"/>
      <c r="U225" s="549"/>
      <c r="V225" s="550"/>
      <c r="W225" s="548" t="s">
        <v>212</v>
      </c>
      <c r="X225" s="549"/>
      <c r="Y225" s="549"/>
      <c r="Z225" s="549"/>
      <c r="AA225" s="549"/>
      <c r="AB225" s="549"/>
      <c r="AC225" s="550"/>
      <c r="AD225" s="548" t="s">
        <v>213</v>
      </c>
      <c r="AE225" s="549"/>
      <c r="AF225" s="549"/>
      <c r="AG225" s="549"/>
      <c r="AH225" s="549"/>
      <c r="AI225" s="549"/>
      <c r="AJ225" s="550"/>
      <c r="AK225" s="234"/>
      <c r="AL225" s="234"/>
      <c r="AM225" s="234"/>
      <c r="AN225" s="234"/>
      <c r="AO225" s="234"/>
      <c r="AP225" s="234"/>
      <c r="AQ225" s="234"/>
      <c r="AR225" s="86"/>
      <c r="AS225" s="86"/>
      <c r="AT225" s="234"/>
    </row>
    <row r="226" spans="1:46" ht="18" customHeight="1">
      <c r="A226" s="234"/>
      <c r="B226" s="557"/>
      <c r="C226" s="558"/>
      <c r="D226" s="558"/>
      <c r="E226" s="558"/>
      <c r="F226" s="558"/>
      <c r="G226" s="558"/>
      <c r="H226" s="559"/>
      <c r="I226" s="563">
        <f ca="1">Calcu!E90</f>
        <v>0</v>
      </c>
      <c r="J226" s="564"/>
      <c r="K226" s="564"/>
      <c r="L226" s="564"/>
      <c r="M226" s="564"/>
      <c r="N226" s="564"/>
      <c r="O226" s="565"/>
      <c r="P226" s="563">
        <f ca="1">Calcu!J90</f>
        <v>0</v>
      </c>
      <c r="Q226" s="566"/>
      <c r="R226" s="566"/>
      <c r="S226" s="566"/>
      <c r="T226" s="566"/>
      <c r="U226" s="566"/>
      <c r="V226" s="567"/>
      <c r="W226" s="563">
        <f ca="1">Calcu!K90</f>
        <v>0</v>
      </c>
      <c r="X226" s="566"/>
      <c r="Y226" s="566"/>
      <c r="Z226" s="566"/>
      <c r="AA226" s="566"/>
      <c r="AB226" s="566"/>
      <c r="AC226" s="567"/>
      <c r="AD226" s="563">
        <f ca="1">Calcu!L90</f>
        <v>0</v>
      </c>
      <c r="AE226" s="566"/>
      <c r="AF226" s="566"/>
      <c r="AG226" s="566"/>
      <c r="AH226" s="566"/>
      <c r="AI226" s="566"/>
      <c r="AJ226" s="567"/>
      <c r="AK226" s="234"/>
      <c r="AL226" s="234"/>
      <c r="AM226" s="234"/>
      <c r="AN226" s="234"/>
      <c r="AO226" s="234"/>
      <c r="AP226" s="234"/>
      <c r="AQ226" s="234"/>
      <c r="AR226" s="86"/>
      <c r="AS226" s="86"/>
      <c r="AT226" s="234"/>
    </row>
    <row r="227" spans="1:46" ht="18" customHeight="1">
      <c r="A227" s="234"/>
      <c r="B227" s="545">
        <f>Calcu!C91</f>
        <v>1</v>
      </c>
      <c r="C227" s="546"/>
      <c r="D227" s="546"/>
      <c r="E227" s="546"/>
      <c r="F227" s="546"/>
      <c r="G227" s="546"/>
      <c r="H227" s="547"/>
      <c r="I227" s="526" t="str">
        <f>Calcu!E91</f>
        <v/>
      </c>
      <c r="J227" s="527"/>
      <c r="K227" s="527"/>
      <c r="L227" s="527"/>
      <c r="M227" s="527"/>
      <c r="N227" s="527"/>
      <c r="O227" s="528"/>
      <c r="P227" s="526" t="str">
        <f>Calcu!J91</f>
        <v/>
      </c>
      <c r="Q227" s="529"/>
      <c r="R227" s="529"/>
      <c r="S227" s="529"/>
      <c r="T227" s="529"/>
      <c r="U227" s="529"/>
      <c r="V227" s="530"/>
      <c r="W227" s="526" t="str">
        <f>IF(Calcu!G91="ⅹ",Calcu!G91,Calcu!K91)</f>
        <v/>
      </c>
      <c r="X227" s="529"/>
      <c r="Y227" s="529"/>
      <c r="Z227" s="529"/>
      <c r="AA227" s="529"/>
      <c r="AB227" s="529"/>
      <c r="AC227" s="530"/>
      <c r="AD227" s="526" t="str">
        <f>IF(Calcu!H91="ⅹ",Calcu!H91,Calcu!L91)</f>
        <v/>
      </c>
      <c r="AE227" s="529"/>
      <c r="AF227" s="529"/>
      <c r="AG227" s="529"/>
      <c r="AH227" s="529"/>
      <c r="AI227" s="529"/>
      <c r="AJ227" s="530"/>
      <c r="AK227" s="234"/>
      <c r="AL227" s="234"/>
      <c r="AM227" s="234"/>
      <c r="AN227" s="234"/>
      <c r="AO227" s="234"/>
      <c r="AP227" s="234"/>
      <c r="AQ227" s="234"/>
      <c r="AR227" s="86"/>
      <c r="AS227" s="86"/>
      <c r="AT227" s="234"/>
    </row>
    <row r="228" spans="1:46" ht="18" customHeight="1">
      <c r="A228" s="234"/>
      <c r="B228" s="545">
        <f>Calcu!C92</f>
        <v>2</v>
      </c>
      <c r="C228" s="546"/>
      <c r="D228" s="546"/>
      <c r="E228" s="546"/>
      <c r="F228" s="546"/>
      <c r="G228" s="546"/>
      <c r="H228" s="547"/>
      <c r="I228" s="526" t="str">
        <f>Calcu!E92</f>
        <v/>
      </c>
      <c r="J228" s="527"/>
      <c r="K228" s="527"/>
      <c r="L228" s="527"/>
      <c r="M228" s="527"/>
      <c r="N228" s="527"/>
      <c r="O228" s="528"/>
      <c r="P228" s="526" t="str">
        <f>Calcu!J92</f>
        <v/>
      </c>
      <c r="Q228" s="529"/>
      <c r="R228" s="529"/>
      <c r="S228" s="529"/>
      <c r="T228" s="529"/>
      <c r="U228" s="529"/>
      <c r="V228" s="530"/>
      <c r="W228" s="526" t="str">
        <f>IF(Calcu!G92="ⅹ",Calcu!G92,Calcu!K92)</f>
        <v/>
      </c>
      <c r="X228" s="529"/>
      <c r="Y228" s="529"/>
      <c r="Z228" s="529"/>
      <c r="AA228" s="529"/>
      <c r="AB228" s="529"/>
      <c r="AC228" s="530"/>
      <c r="AD228" s="526" t="str">
        <f>IF(Calcu!H92="ⅹ",Calcu!H92,Calcu!L92)</f>
        <v/>
      </c>
      <c r="AE228" s="529"/>
      <c r="AF228" s="529"/>
      <c r="AG228" s="529"/>
      <c r="AH228" s="529"/>
      <c r="AI228" s="529"/>
      <c r="AJ228" s="530"/>
      <c r="AK228" s="234"/>
      <c r="AL228" s="234"/>
      <c r="AM228" s="234"/>
      <c r="AN228" s="234"/>
      <c r="AO228" s="234"/>
      <c r="AP228" s="234"/>
      <c r="AQ228" s="234"/>
      <c r="AR228" s="86"/>
      <c r="AS228" s="86"/>
      <c r="AT228" s="234"/>
    </row>
    <row r="229" spans="1:46" ht="18" customHeight="1">
      <c r="A229" s="234"/>
      <c r="B229" s="545">
        <f>Calcu!C93</f>
        <v>3</v>
      </c>
      <c r="C229" s="546"/>
      <c r="D229" s="546"/>
      <c r="E229" s="546"/>
      <c r="F229" s="546"/>
      <c r="G229" s="546"/>
      <c r="H229" s="547"/>
      <c r="I229" s="526" t="str">
        <f>Calcu!E93</f>
        <v/>
      </c>
      <c r="J229" s="527"/>
      <c r="K229" s="527"/>
      <c r="L229" s="527"/>
      <c r="M229" s="527"/>
      <c r="N229" s="527"/>
      <c r="O229" s="528"/>
      <c r="P229" s="526" t="str">
        <f>Calcu!J93</f>
        <v/>
      </c>
      <c r="Q229" s="529"/>
      <c r="R229" s="529"/>
      <c r="S229" s="529"/>
      <c r="T229" s="529"/>
      <c r="U229" s="529"/>
      <c r="V229" s="530"/>
      <c r="W229" s="526" t="str">
        <f>IF(Calcu!G93="ⅹ",Calcu!G93,Calcu!K93)</f>
        <v/>
      </c>
      <c r="X229" s="529"/>
      <c r="Y229" s="529"/>
      <c r="Z229" s="529"/>
      <c r="AA229" s="529"/>
      <c r="AB229" s="529"/>
      <c r="AC229" s="530"/>
      <c r="AD229" s="526" t="str">
        <f>IF(Calcu!H93="ⅹ",Calcu!H93,Calcu!L93)</f>
        <v/>
      </c>
      <c r="AE229" s="529"/>
      <c r="AF229" s="529"/>
      <c r="AG229" s="529"/>
      <c r="AH229" s="529"/>
      <c r="AI229" s="529"/>
      <c r="AJ229" s="530"/>
      <c r="AK229" s="234"/>
      <c r="AL229" s="234"/>
      <c r="AM229" s="234"/>
      <c r="AN229" s="234"/>
      <c r="AO229" s="234"/>
      <c r="AP229" s="234"/>
      <c r="AQ229" s="234"/>
      <c r="AR229" s="86"/>
      <c r="AS229" s="86"/>
      <c r="AT229" s="234"/>
    </row>
    <row r="230" spans="1:46" ht="18" customHeight="1">
      <c r="A230" s="234"/>
      <c r="B230" s="545">
        <f>Calcu!C94</f>
        <v>4</v>
      </c>
      <c r="C230" s="546"/>
      <c r="D230" s="546"/>
      <c r="E230" s="546"/>
      <c r="F230" s="546"/>
      <c r="G230" s="546"/>
      <c r="H230" s="547"/>
      <c r="I230" s="526" t="str">
        <f>Calcu!E94</f>
        <v/>
      </c>
      <c r="J230" s="527"/>
      <c r="K230" s="527"/>
      <c r="L230" s="527"/>
      <c r="M230" s="527"/>
      <c r="N230" s="527"/>
      <c r="O230" s="528"/>
      <c r="P230" s="526" t="str">
        <f>Calcu!J94</f>
        <v/>
      </c>
      <c r="Q230" s="529"/>
      <c r="R230" s="529"/>
      <c r="S230" s="529"/>
      <c r="T230" s="529"/>
      <c r="U230" s="529"/>
      <c r="V230" s="530"/>
      <c r="W230" s="526" t="str">
        <f>IF(Calcu!G94="ⅹ",Calcu!G94,Calcu!K94)</f>
        <v/>
      </c>
      <c r="X230" s="529"/>
      <c r="Y230" s="529"/>
      <c r="Z230" s="529"/>
      <c r="AA230" s="529"/>
      <c r="AB230" s="529"/>
      <c r="AC230" s="530"/>
      <c r="AD230" s="526" t="str">
        <f>IF(Calcu!H94="ⅹ",Calcu!H94,Calcu!L94)</f>
        <v/>
      </c>
      <c r="AE230" s="529"/>
      <c r="AF230" s="529"/>
      <c r="AG230" s="529"/>
      <c r="AH230" s="529"/>
      <c r="AI230" s="529"/>
      <c r="AJ230" s="530"/>
      <c r="AK230" s="234"/>
      <c r="AL230" s="234"/>
      <c r="AM230" s="234"/>
      <c r="AN230" s="234"/>
      <c r="AO230" s="234"/>
      <c r="AP230" s="234"/>
      <c r="AQ230" s="234"/>
      <c r="AR230" s="86"/>
      <c r="AS230" s="86"/>
      <c r="AT230" s="234"/>
    </row>
    <row r="231" spans="1:46" ht="18" customHeight="1">
      <c r="A231" s="234"/>
      <c r="B231" s="545">
        <f>Calcu!C95</f>
        <v>5</v>
      </c>
      <c r="C231" s="546"/>
      <c r="D231" s="546"/>
      <c r="E231" s="546"/>
      <c r="F231" s="546"/>
      <c r="G231" s="546"/>
      <c r="H231" s="547"/>
      <c r="I231" s="526" t="str">
        <f>Calcu!E95</f>
        <v/>
      </c>
      <c r="J231" s="527"/>
      <c r="K231" s="527"/>
      <c r="L231" s="527"/>
      <c r="M231" s="527"/>
      <c r="N231" s="527"/>
      <c r="O231" s="528"/>
      <c r="P231" s="526" t="str">
        <f>Calcu!J95</f>
        <v/>
      </c>
      <c r="Q231" s="529"/>
      <c r="R231" s="529"/>
      <c r="S231" s="529"/>
      <c r="T231" s="529"/>
      <c r="U231" s="529"/>
      <c r="V231" s="530"/>
      <c r="W231" s="526" t="str">
        <f>IF(Calcu!G95="ⅹ",Calcu!G95,Calcu!K95)</f>
        <v/>
      </c>
      <c r="X231" s="529"/>
      <c r="Y231" s="529"/>
      <c r="Z231" s="529"/>
      <c r="AA231" s="529"/>
      <c r="AB231" s="529"/>
      <c r="AC231" s="530"/>
      <c r="AD231" s="526" t="str">
        <f>IF(Calcu!H95="ⅹ",Calcu!H95,Calcu!L95)</f>
        <v/>
      </c>
      <c r="AE231" s="529"/>
      <c r="AF231" s="529"/>
      <c r="AG231" s="529"/>
      <c r="AH231" s="529"/>
      <c r="AI231" s="529"/>
      <c r="AJ231" s="530"/>
      <c r="AK231" s="234"/>
      <c r="AL231" s="234"/>
      <c r="AM231" s="234"/>
      <c r="AN231" s="234"/>
      <c r="AO231" s="234"/>
      <c r="AP231" s="234"/>
      <c r="AQ231" s="234"/>
      <c r="AR231" s="86"/>
      <c r="AS231" s="86"/>
      <c r="AT231" s="234"/>
    </row>
    <row r="232" spans="1:46" ht="18" customHeight="1">
      <c r="A232" s="234"/>
      <c r="B232" s="545">
        <f>Calcu!C96</f>
        <v>6</v>
      </c>
      <c r="C232" s="546"/>
      <c r="D232" s="546"/>
      <c r="E232" s="546"/>
      <c r="F232" s="546"/>
      <c r="G232" s="546"/>
      <c r="H232" s="547"/>
      <c r="I232" s="526" t="str">
        <f>Calcu!E96</f>
        <v/>
      </c>
      <c r="J232" s="527"/>
      <c r="K232" s="527"/>
      <c r="L232" s="527"/>
      <c r="M232" s="527"/>
      <c r="N232" s="527"/>
      <c r="O232" s="528"/>
      <c r="P232" s="526" t="str">
        <f>Calcu!J96</f>
        <v/>
      </c>
      <c r="Q232" s="529"/>
      <c r="R232" s="529"/>
      <c r="S232" s="529"/>
      <c r="T232" s="529"/>
      <c r="U232" s="529"/>
      <c r="V232" s="530"/>
      <c r="W232" s="526" t="str">
        <f>IF(Calcu!G96="ⅹ",Calcu!G96,Calcu!K96)</f>
        <v/>
      </c>
      <c r="X232" s="529"/>
      <c r="Y232" s="529"/>
      <c r="Z232" s="529"/>
      <c r="AA232" s="529"/>
      <c r="AB232" s="529"/>
      <c r="AC232" s="530"/>
      <c r="AD232" s="526" t="str">
        <f>IF(Calcu!H96="ⅹ",Calcu!H96,Calcu!L96)</f>
        <v/>
      </c>
      <c r="AE232" s="529"/>
      <c r="AF232" s="529"/>
      <c r="AG232" s="529"/>
      <c r="AH232" s="529"/>
      <c r="AI232" s="529"/>
      <c r="AJ232" s="530"/>
      <c r="AK232" s="234"/>
      <c r="AL232" s="234"/>
      <c r="AM232" s="234"/>
      <c r="AN232" s="234"/>
      <c r="AO232" s="234"/>
      <c r="AP232" s="234"/>
      <c r="AQ232" s="234"/>
      <c r="AR232" s="86"/>
      <c r="AS232" s="86"/>
      <c r="AT232" s="234"/>
    </row>
    <row r="233" spans="1:46" ht="18" customHeight="1">
      <c r="A233" s="234"/>
      <c r="B233" s="545">
        <f>Calcu!C97</f>
        <v>7</v>
      </c>
      <c r="C233" s="546"/>
      <c r="D233" s="546"/>
      <c r="E233" s="546"/>
      <c r="F233" s="546"/>
      <c r="G233" s="546"/>
      <c r="H233" s="547"/>
      <c r="I233" s="526" t="str">
        <f>Calcu!E97</f>
        <v/>
      </c>
      <c r="J233" s="527"/>
      <c r="K233" s="527"/>
      <c r="L233" s="527"/>
      <c r="M233" s="527"/>
      <c r="N233" s="527"/>
      <c r="O233" s="528"/>
      <c r="P233" s="526" t="str">
        <f>Calcu!J97</f>
        <v/>
      </c>
      <c r="Q233" s="529"/>
      <c r="R233" s="529"/>
      <c r="S233" s="529"/>
      <c r="T233" s="529"/>
      <c r="U233" s="529"/>
      <c r="V233" s="530"/>
      <c r="W233" s="526" t="str">
        <f>IF(Calcu!G97="ⅹ",Calcu!G97,Calcu!K97)</f>
        <v/>
      </c>
      <c r="X233" s="529"/>
      <c r="Y233" s="529"/>
      <c r="Z233" s="529"/>
      <c r="AA233" s="529"/>
      <c r="AB233" s="529"/>
      <c r="AC233" s="530"/>
      <c r="AD233" s="526" t="str">
        <f>IF(Calcu!H97="ⅹ",Calcu!H97,Calcu!L97)</f>
        <v/>
      </c>
      <c r="AE233" s="529"/>
      <c r="AF233" s="529"/>
      <c r="AG233" s="529"/>
      <c r="AH233" s="529"/>
      <c r="AI233" s="529"/>
      <c r="AJ233" s="530"/>
      <c r="AK233" s="234"/>
      <c r="AL233" s="234"/>
      <c r="AM233" s="234"/>
      <c r="AN233" s="234"/>
      <c r="AO233" s="234"/>
      <c r="AP233" s="234"/>
      <c r="AQ233" s="234"/>
      <c r="AR233" s="86"/>
      <c r="AS233" s="86"/>
      <c r="AT233" s="234"/>
    </row>
    <row r="234" spans="1:46" ht="18" customHeight="1">
      <c r="A234" s="234"/>
      <c r="B234" s="545">
        <f>Calcu!C98</f>
        <v>8</v>
      </c>
      <c r="C234" s="546"/>
      <c r="D234" s="546"/>
      <c r="E234" s="546"/>
      <c r="F234" s="546"/>
      <c r="G234" s="546"/>
      <c r="H234" s="547"/>
      <c r="I234" s="526" t="str">
        <f>Calcu!E98</f>
        <v/>
      </c>
      <c r="J234" s="527"/>
      <c r="K234" s="527"/>
      <c r="L234" s="527"/>
      <c r="M234" s="527"/>
      <c r="N234" s="527"/>
      <c r="O234" s="528"/>
      <c r="P234" s="526" t="str">
        <f>Calcu!J98</f>
        <v/>
      </c>
      <c r="Q234" s="529"/>
      <c r="R234" s="529"/>
      <c r="S234" s="529"/>
      <c r="T234" s="529"/>
      <c r="U234" s="529"/>
      <c r="V234" s="530"/>
      <c r="W234" s="526" t="str">
        <f>IF(Calcu!G98="ⅹ",Calcu!G98,Calcu!K98)</f>
        <v/>
      </c>
      <c r="X234" s="529"/>
      <c r="Y234" s="529"/>
      <c r="Z234" s="529"/>
      <c r="AA234" s="529"/>
      <c r="AB234" s="529"/>
      <c r="AC234" s="530"/>
      <c r="AD234" s="526" t="str">
        <f>IF(Calcu!H98="ⅹ",Calcu!H98,Calcu!L98)</f>
        <v/>
      </c>
      <c r="AE234" s="529"/>
      <c r="AF234" s="529"/>
      <c r="AG234" s="529"/>
      <c r="AH234" s="529"/>
      <c r="AI234" s="529"/>
      <c r="AJ234" s="530"/>
      <c r="AK234" s="234"/>
      <c r="AL234" s="234"/>
      <c r="AM234" s="234"/>
      <c r="AN234" s="234"/>
      <c r="AO234" s="234"/>
      <c r="AP234" s="234"/>
      <c r="AQ234" s="234"/>
      <c r="AR234" s="86"/>
      <c r="AS234" s="86"/>
      <c r="AT234" s="234"/>
    </row>
    <row r="235" spans="1:46" ht="18" customHeight="1">
      <c r="A235" s="234"/>
      <c r="B235" s="545">
        <f>Calcu!C99</f>
        <v>9</v>
      </c>
      <c r="C235" s="546"/>
      <c r="D235" s="546"/>
      <c r="E235" s="546"/>
      <c r="F235" s="546"/>
      <c r="G235" s="546"/>
      <c r="H235" s="547"/>
      <c r="I235" s="526" t="str">
        <f>Calcu!E99</f>
        <v/>
      </c>
      <c r="J235" s="527"/>
      <c r="K235" s="527"/>
      <c r="L235" s="527"/>
      <c r="M235" s="527"/>
      <c r="N235" s="527"/>
      <c r="O235" s="528"/>
      <c r="P235" s="526" t="str">
        <f>Calcu!J99</f>
        <v/>
      </c>
      <c r="Q235" s="529"/>
      <c r="R235" s="529"/>
      <c r="S235" s="529"/>
      <c r="T235" s="529"/>
      <c r="U235" s="529"/>
      <c r="V235" s="530"/>
      <c r="W235" s="526" t="str">
        <f>IF(Calcu!G99="ⅹ",Calcu!G99,Calcu!K99)</f>
        <v/>
      </c>
      <c r="X235" s="529"/>
      <c r="Y235" s="529"/>
      <c r="Z235" s="529"/>
      <c r="AA235" s="529"/>
      <c r="AB235" s="529"/>
      <c r="AC235" s="530"/>
      <c r="AD235" s="526" t="str">
        <f>IF(Calcu!H99="ⅹ",Calcu!H99,Calcu!L99)</f>
        <v/>
      </c>
      <c r="AE235" s="529"/>
      <c r="AF235" s="529"/>
      <c r="AG235" s="529"/>
      <c r="AH235" s="529"/>
      <c r="AI235" s="529"/>
      <c r="AJ235" s="530"/>
      <c r="AK235" s="234"/>
      <c r="AL235" s="234"/>
      <c r="AM235" s="234"/>
      <c r="AN235" s="234"/>
      <c r="AO235" s="234"/>
      <c r="AP235" s="234"/>
      <c r="AQ235" s="234"/>
      <c r="AR235" s="86"/>
      <c r="AS235" s="86"/>
      <c r="AT235" s="234"/>
    </row>
    <row r="236" spans="1:46" ht="18" customHeight="1">
      <c r="A236" s="234"/>
      <c r="B236" s="545">
        <f>Calcu!C100</f>
        <v>10</v>
      </c>
      <c r="C236" s="546"/>
      <c r="D236" s="546"/>
      <c r="E236" s="546"/>
      <c r="F236" s="546"/>
      <c r="G236" s="546"/>
      <c r="H236" s="547"/>
      <c r="I236" s="526" t="str">
        <f>Calcu!E100</f>
        <v/>
      </c>
      <c r="J236" s="527"/>
      <c r="K236" s="527"/>
      <c r="L236" s="527"/>
      <c r="M236" s="527"/>
      <c r="N236" s="527"/>
      <c r="O236" s="528"/>
      <c r="P236" s="526" t="str">
        <f>Calcu!J100</f>
        <v/>
      </c>
      <c r="Q236" s="529"/>
      <c r="R236" s="529"/>
      <c r="S236" s="529"/>
      <c r="T236" s="529"/>
      <c r="U236" s="529"/>
      <c r="V236" s="530"/>
      <c r="W236" s="526" t="str">
        <f>IF(Calcu!G100="ⅹ",Calcu!G100,Calcu!K100)</f>
        <v/>
      </c>
      <c r="X236" s="529"/>
      <c r="Y236" s="529"/>
      <c r="Z236" s="529"/>
      <c r="AA236" s="529"/>
      <c r="AB236" s="529"/>
      <c r="AC236" s="530"/>
      <c r="AD236" s="526" t="str">
        <f>IF(Calcu!H100="ⅹ",Calcu!H100,Calcu!L100)</f>
        <v/>
      </c>
      <c r="AE236" s="529"/>
      <c r="AF236" s="529"/>
      <c r="AG236" s="529"/>
      <c r="AH236" s="529"/>
      <c r="AI236" s="529"/>
      <c r="AJ236" s="530"/>
      <c r="AK236" s="234"/>
      <c r="AL236" s="234"/>
      <c r="AM236" s="234"/>
      <c r="AN236" s="234"/>
      <c r="AO236" s="234"/>
      <c r="AP236" s="234"/>
      <c r="AQ236" s="234"/>
      <c r="AR236" s="86"/>
      <c r="AS236" s="86"/>
      <c r="AT236" s="234"/>
    </row>
    <row r="237" spans="1:46" ht="18" customHeight="1">
      <c r="A237" s="234"/>
      <c r="B237" s="545">
        <f>Calcu!C101</f>
        <v>11</v>
      </c>
      <c r="C237" s="546"/>
      <c r="D237" s="546"/>
      <c r="E237" s="546"/>
      <c r="F237" s="546"/>
      <c r="G237" s="546"/>
      <c r="H237" s="547"/>
      <c r="I237" s="526" t="str">
        <f>Calcu!E101</f>
        <v/>
      </c>
      <c r="J237" s="527"/>
      <c r="K237" s="527"/>
      <c r="L237" s="527"/>
      <c r="M237" s="527"/>
      <c r="N237" s="527"/>
      <c r="O237" s="528"/>
      <c r="P237" s="526" t="str">
        <f>Calcu!J101</f>
        <v/>
      </c>
      <c r="Q237" s="529"/>
      <c r="R237" s="529"/>
      <c r="S237" s="529"/>
      <c r="T237" s="529"/>
      <c r="U237" s="529"/>
      <c r="V237" s="530"/>
      <c r="W237" s="526" t="str">
        <f>IF(Calcu!G101="ⅹ",Calcu!G101,Calcu!K101)</f>
        <v/>
      </c>
      <c r="X237" s="529"/>
      <c r="Y237" s="529"/>
      <c r="Z237" s="529"/>
      <c r="AA237" s="529"/>
      <c r="AB237" s="529"/>
      <c r="AC237" s="530"/>
      <c r="AD237" s="526" t="str">
        <f>IF(Calcu!H101="ⅹ",Calcu!H101,Calcu!L101)</f>
        <v/>
      </c>
      <c r="AE237" s="529"/>
      <c r="AF237" s="529"/>
      <c r="AG237" s="529"/>
      <c r="AH237" s="529"/>
      <c r="AI237" s="529"/>
      <c r="AJ237" s="530"/>
      <c r="AK237" s="234"/>
      <c r="AL237" s="234"/>
      <c r="AM237" s="234"/>
      <c r="AN237" s="234"/>
      <c r="AO237" s="234"/>
      <c r="AP237" s="234"/>
      <c r="AQ237" s="234"/>
      <c r="AR237" s="86"/>
      <c r="AS237" s="86"/>
      <c r="AT237" s="234"/>
    </row>
    <row r="238" spans="1:46" ht="18" customHeight="1">
      <c r="A238" s="234"/>
      <c r="B238" s="545">
        <f>Calcu!C102</f>
        <v>12</v>
      </c>
      <c r="C238" s="546"/>
      <c r="D238" s="546"/>
      <c r="E238" s="546"/>
      <c r="F238" s="546"/>
      <c r="G238" s="546"/>
      <c r="H238" s="547"/>
      <c r="I238" s="526" t="str">
        <f>Calcu!E102</f>
        <v/>
      </c>
      <c r="J238" s="527"/>
      <c r="K238" s="527"/>
      <c r="L238" s="527"/>
      <c r="M238" s="527"/>
      <c r="N238" s="527"/>
      <c r="O238" s="528"/>
      <c r="P238" s="526" t="str">
        <f>Calcu!J102</f>
        <v/>
      </c>
      <c r="Q238" s="529"/>
      <c r="R238" s="529"/>
      <c r="S238" s="529"/>
      <c r="T238" s="529"/>
      <c r="U238" s="529"/>
      <c r="V238" s="530"/>
      <c r="W238" s="526" t="str">
        <f>IF(Calcu!G102="ⅹ",Calcu!G102,Calcu!K102)</f>
        <v/>
      </c>
      <c r="X238" s="529"/>
      <c r="Y238" s="529"/>
      <c r="Z238" s="529"/>
      <c r="AA238" s="529"/>
      <c r="AB238" s="529"/>
      <c r="AC238" s="530"/>
      <c r="AD238" s="526" t="str">
        <f>IF(Calcu!H102="ⅹ",Calcu!H102,Calcu!L102)</f>
        <v/>
      </c>
      <c r="AE238" s="529"/>
      <c r="AF238" s="529"/>
      <c r="AG238" s="529"/>
      <c r="AH238" s="529"/>
      <c r="AI238" s="529"/>
      <c r="AJ238" s="530"/>
      <c r="AK238" s="234"/>
      <c r="AL238" s="234"/>
      <c r="AM238" s="234"/>
      <c r="AN238" s="234"/>
      <c r="AO238" s="234"/>
      <c r="AP238" s="234"/>
      <c r="AQ238" s="234"/>
      <c r="AR238" s="86"/>
      <c r="AS238" s="86"/>
      <c r="AT238" s="234"/>
    </row>
    <row r="239" spans="1:46" ht="18" customHeight="1">
      <c r="A239" s="234"/>
      <c r="B239" s="545">
        <f>Calcu!C103</f>
        <v>13</v>
      </c>
      <c r="C239" s="546"/>
      <c r="D239" s="546"/>
      <c r="E239" s="546"/>
      <c r="F239" s="546"/>
      <c r="G239" s="546"/>
      <c r="H239" s="547"/>
      <c r="I239" s="526" t="str">
        <f>Calcu!E103</f>
        <v/>
      </c>
      <c r="J239" s="527"/>
      <c r="K239" s="527"/>
      <c r="L239" s="527"/>
      <c r="M239" s="527"/>
      <c r="N239" s="527"/>
      <c r="O239" s="528"/>
      <c r="P239" s="526" t="str">
        <f>Calcu!J103</f>
        <v/>
      </c>
      <c r="Q239" s="529"/>
      <c r="R239" s="529"/>
      <c r="S239" s="529"/>
      <c r="T239" s="529"/>
      <c r="U239" s="529"/>
      <c r="V239" s="530"/>
      <c r="W239" s="526" t="str">
        <f>IF(Calcu!G103="ⅹ",Calcu!G103,Calcu!K103)</f>
        <v/>
      </c>
      <c r="X239" s="529"/>
      <c r="Y239" s="529"/>
      <c r="Z239" s="529"/>
      <c r="AA239" s="529"/>
      <c r="AB239" s="529"/>
      <c r="AC239" s="530"/>
      <c r="AD239" s="526" t="str">
        <f>IF(Calcu!H103="ⅹ",Calcu!H103,Calcu!L103)</f>
        <v/>
      </c>
      <c r="AE239" s="529"/>
      <c r="AF239" s="529"/>
      <c r="AG239" s="529"/>
      <c r="AH239" s="529"/>
      <c r="AI239" s="529"/>
      <c r="AJ239" s="530"/>
      <c r="AK239" s="234"/>
      <c r="AL239" s="234"/>
      <c r="AM239" s="234"/>
      <c r="AN239" s="234"/>
      <c r="AO239" s="234"/>
      <c r="AP239" s="234"/>
      <c r="AQ239" s="234"/>
      <c r="AR239" s="86"/>
      <c r="AS239" s="86"/>
      <c r="AT239" s="234"/>
    </row>
    <row r="240" spans="1:46" ht="18" customHeight="1">
      <c r="A240" s="234"/>
      <c r="B240" s="545">
        <f>Calcu!C104</f>
        <v>14</v>
      </c>
      <c r="C240" s="546"/>
      <c r="D240" s="546"/>
      <c r="E240" s="546"/>
      <c r="F240" s="546"/>
      <c r="G240" s="546"/>
      <c r="H240" s="547"/>
      <c r="I240" s="526" t="str">
        <f>Calcu!E104</f>
        <v/>
      </c>
      <c r="J240" s="527"/>
      <c r="K240" s="527"/>
      <c r="L240" s="527"/>
      <c r="M240" s="527"/>
      <c r="N240" s="527"/>
      <c r="O240" s="528"/>
      <c r="P240" s="526" t="str">
        <f>Calcu!J104</f>
        <v/>
      </c>
      <c r="Q240" s="529"/>
      <c r="R240" s="529"/>
      <c r="S240" s="529"/>
      <c r="T240" s="529"/>
      <c r="U240" s="529"/>
      <c r="V240" s="530"/>
      <c r="W240" s="526" t="str">
        <f>IF(Calcu!G104="ⅹ",Calcu!G104,Calcu!K104)</f>
        <v/>
      </c>
      <c r="X240" s="529"/>
      <c r="Y240" s="529"/>
      <c r="Z240" s="529"/>
      <c r="AA240" s="529"/>
      <c r="AB240" s="529"/>
      <c r="AC240" s="530"/>
      <c r="AD240" s="526" t="str">
        <f>IF(Calcu!H104="ⅹ",Calcu!H104,Calcu!L104)</f>
        <v/>
      </c>
      <c r="AE240" s="529"/>
      <c r="AF240" s="529"/>
      <c r="AG240" s="529"/>
      <c r="AH240" s="529"/>
      <c r="AI240" s="529"/>
      <c r="AJ240" s="530"/>
      <c r="AK240" s="234"/>
      <c r="AL240" s="234"/>
      <c r="AM240" s="234"/>
      <c r="AN240" s="234"/>
      <c r="AO240" s="234"/>
      <c r="AP240" s="234"/>
      <c r="AQ240" s="234"/>
      <c r="AR240" s="86"/>
      <c r="AS240" s="86"/>
      <c r="AT240" s="234"/>
    </row>
    <row r="241" spans="1:46" ht="18" customHeight="1">
      <c r="A241" s="234"/>
      <c r="B241" s="545">
        <f>Calcu!C105</f>
        <v>15</v>
      </c>
      <c r="C241" s="546"/>
      <c r="D241" s="546"/>
      <c r="E241" s="546"/>
      <c r="F241" s="546"/>
      <c r="G241" s="546"/>
      <c r="H241" s="547"/>
      <c r="I241" s="526" t="str">
        <f>Calcu!E105</f>
        <v/>
      </c>
      <c r="J241" s="527"/>
      <c r="K241" s="527"/>
      <c r="L241" s="527"/>
      <c r="M241" s="527"/>
      <c r="N241" s="527"/>
      <c r="O241" s="528"/>
      <c r="P241" s="526" t="str">
        <f>Calcu!J105</f>
        <v/>
      </c>
      <c r="Q241" s="529"/>
      <c r="R241" s="529"/>
      <c r="S241" s="529"/>
      <c r="T241" s="529"/>
      <c r="U241" s="529"/>
      <c r="V241" s="530"/>
      <c r="W241" s="526" t="str">
        <f>IF(Calcu!G105="ⅹ",Calcu!G105,Calcu!K105)</f>
        <v/>
      </c>
      <c r="X241" s="529"/>
      <c r="Y241" s="529"/>
      <c r="Z241" s="529"/>
      <c r="AA241" s="529"/>
      <c r="AB241" s="529"/>
      <c r="AC241" s="530"/>
      <c r="AD241" s="526" t="str">
        <f>IF(Calcu!H105="ⅹ",Calcu!H105,Calcu!L105)</f>
        <v/>
      </c>
      <c r="AE241" s="529"/>
      <c r="AF241" s="529"/>
      <c r="AG241" s="529"/>
      <c r="AH241" s="529"/>
      <c r="AI241" s="529"/>
      <c r="AJ241" s="530"/>
      <c r="AK241" s="234"/>
      <c r="AL241" s="234"/>
      <c r="AM241" s="234"/>
      <c r="AN241" s="234"/>
      <c r="AO241" s="234"/>
      <c r="AP241" s="234"/>
      <c r="AQ241" s="234"/>
      <c r="AR241" s="86"/>
      <c r="AS241" s="86"/>
      <c r="AT241" s="234"/>
    </row>
    <row r="242" spans="1:46" ht="18" customHeight="1">
      <c r="A242" s="234"/>
      <c r="B242" s="545">
        <f>Calcu!C106</f>
        <v>16</v>
      </c>
      <c r="C242" s="546"/>
      <c r="D242" s="546"/>
      <c r="E242" s="546"/>
      <c r="F242" s="546"/>
      <c r="G242" s="546"/>
      <c r="H242" s="547"/>
      <c r="I242" s="526" t="str">
        <f>Calcu!E106</f>
        <v/>
      </c>
      <c r="J242" s="527"/>
      <c r="K242" s="527"/>
      <c r="L242" s="527"/>
      <c r="M242" s="527"/>
      <c r="N242" s="527"/>
      <c r="O242" s="528"/>
      <c r="P242" s="526" t="str">
        <f>Calcu!J106</f>
        <v/>
      </c>
      <c r="Q242" s="529"/>
      <c r="R242" s="529"/>
      <c r="S242" s="529"/>
      <c r="T242" s="529"/>
      <c r="U242" s="529"/>
      <c r="V242" s="530"/>
      <c r="W242" s="526" t="str">
        <f>IF(Calcu!G106="ⅹ",Calcu!G106,Calcu!K106)</f>
        <v/>
      </c>
      <c r="X242" s="529"/>
      <c r="Y242" s="529"/>
      <c r="Z242" s="529"/>
      <c r="AA242" s="529"/>
      <c r="AB242" s="529"/>
      <c r="AC242" s="530"/>
      <c r="AD242" s="526" t="str">
        <f>IF(Calcu!H106="ⅹ",Calcu!H106,Calcu!L106)</f>
        <v/>
      </c>
      <c r="AE242" s="529"/>
      <c r="AF242" s="529"/>
      <c r="AG242" s="529"/>
      <c r="AH242" s="529"/>
      <c r="AI242" s="529"/>
      <c r="AJ242" s="530"/>
      <c r="AK242" s="234"/>
      <c r="AL242" s="234"/>
      <c r="AM242" s="234"/>
      <c r="AN242" s="234"/>
      <c r="AO242" s="234"/>
      <c r="AP242" s="234"/>
      <c r="AQ242" s="234"/>
      <c r="AR242" s="86"/>
      <c r="AS242" s="86"/>
      <c r="AT242" s="234"/>
    </row>
    <row r="243" spans="1:46" ht="18" customHeight="1">
      <c r="A243" s="234"/>
      <c r="B243" s="545">
        <f>Calcu!C107</f>
        <v>17</v>
      </c>
      <c r="C243" s="546"/>
      <c r="D243" s="546"/>
      <c r="E243" s="546"/>
      <c r="F243" s="546"/>
      <c r="G243" s="546"/>
      <c r="H243" s="547"/>
      <c r="I243" s="526" t="str">
        <f>Calcu!E107</f>
        <v/>
      </c>
      <c r="J243" s="527"/>
      <c r="K243" s="527"/>
      <c r="L243" s="527"/>
      <c r="M243" s="527"/>
      <c r="N243" s="527"/>
      <c r="O243" s="528"/>
      <c r="P243" s="526" t="str">
        <f>Calcu!J107</f>
        <v/>
      </c>
      <c r="Q243" s="529"/>
      <c r="R243" s="529"/>
      <c r="S243" s="529"/>
      <c r="T243" s="529"/>
      <c r="U243" s="529"/>
      <c r="V243" s="530"/>
      <c r="W243" s="526" t="str">
        <f>IF(Calcu!G107="ⅹ",Calcu!G107,Calcu!K107)</f>
        <v/>
      </c>
      <c r="X243" s="529"/>
      <c r="Y243" s="529"/>
      <c r="Z243" s="529"/>
      <c r="AA243" s="529"/>
      <c r="AB243" s="529"/>
      <c r="AC243" s="530"/>
      <c r="AD243" s="526" t="str">
        <f>IF(Calcu!H107="ⅹ",Calcu!H107,Calcu!L107)</f>
        <v/>
      </c>
      <c r="AE243" s="529"/>
      <c r="AF243" s="529"/>
      <c r="AG243" s="529"/>
      <c r="AH243" s="529"/>
      <c r="AI243" s="529"/>
      <c r="AJ243" s="530"/>
      <c r="AK243" s="234"/>
      <c r="AL243" s="234"/>
      <c r="AM243" s="234"/>
      <c r="AN243" s="234"/>
      <c r="AO243" s="234"/>
      <c r="AP243" s="234"/>
      <c r="AQ243" s="234"/>
      <c r="AR243" s="86"/>
      <c r="AS243" s="86"/>
      <c r="AT243" s="234"/>
    </row>
    <row r="244" spans="1:46" ht="18" customHeight="1">
      <c r="A244" s="234"/>
      <c r="B244" s="545">
        <f>Calcu!C108</f>
        <v>18</v>
      </c>
      <c r="C244" s="546"/>
      <c r="D244" s="546"/>
      <c r="E244" s="546"/>
      <c r="F244" s="546"/>
      <c r="G244" s="546"/>
      <c r="H244" s="547"/>
      <c r="I244" s="526" t="str">
        <f>Calcu!E108</f>
        <v/>
      </c>
      <c r="J244" s="527"/>
      <c r="K244" s="527"/>
      <c r="L244" s="527"/>
      <c r="M244" s="527"/>
      <c r="N244" s="527"/>
      <c r="O244" s="528"/>
      <c r="P244" s="526" t="str">
        <f>Calcu!J108</f>
        <v/>
      </c>
      <c r="Q244" s="529"/>
      <c r="R244" s="529"/>
      <c r="S244" s="529"/>
      <c r="T244" s="529"/>
      <c r="U244" s="529"/>
      <c r="V244" s="530"/>
      <c r="W244" s="526" t="str">
        <f>IF(Calcu!G108="ⅹ",Calcu!G108,Calcu!K108)</f>
        <v/>
      </c>
      <c r="X244" s="529"/>
      <c r="Y244" s="529"/>
      <c r="Z244" s="529"/>
      <c r="AA244" s="529"/>
      <c r="AB244" s="529"/>
      <c r="AC244" s="530"/>
      <c r="AD244" s="526" t="str">
        <f>IF(Calcu!H108="ⅹ",Calcu!H108,Calcu!L108)</f>
        <v/>
      </c>
      <c r="AE244" s="529"/>
      <c r="AF244" s="529"/>
      <c r="AG244" s="529"/>
      <c r="AH244" s="529"/>
      <c r="AI244" s="529"/>
      <c r="AJ244" s="530"/>
      <c r="AK244" s="234"/>
      <c r="AL244" s="234"/>
      <c r="AM244" s="234"/>
      <c r="AN244" s="234"/>
      <c r="AO244" s="234"/>
      <c r="AP244" s="234"/>
      <c r="AQ244" s="234"/>
      <c r="AR244" s="86"/>
      <c r="AS244" s="86"/>
      <c r="AT244" s="234"/>
    </row>
    <row r="245" spans="1:46" ht="18" customHeight="1">
      <c r="A245" s="234"/>
      <c r="B245" s="545">
        <f>Calcu!C109</f>
        <v>19</v>
      </c>
      <c r="C245" s="546"/>
      <c r="D245" s="546"/>
      <c r="E245" s="546"/>
      <c r="F245" s="546"/>
      <c r="G245" s="546"/>
      <c r="H245" s="547"/>
      <c r="I245" s="526" t="str">
        <f>Calcu!E109</f>
        <v/>
      </c>
      <c r="J245" s="527"/>
      <c r="K245" s="527"/>
      <c r="L245" s="527"/>
      <c r="M245" s="527"/>
      <c r="N245" s="527"/>
      <c r="O245" s="528"/>
      <c r="P245" s="526" t="str">
        <f>Calcu!J109</f>
        <v/>
      </c>
      <c r="Q245" s="529"/>
      <c r="R245" s="529"/>
      <c r="S245" s="529"/>
      <c r="T245" s="529"/>
      <c r="U245" s="529"/>
      <c r="V245" s="530"/>
      <c r="W245" s="526" t="str">
        <f>IF(Calcu!G109="ⅹ",Calcu!G109,Calcu!K109)</f>
        <v/>
      </c>
      <c r="X245" s="529"/>
      <c r="Y245" s="529"/>
      <c r="Z245" s="529"/>
      <c r="AA245" s="529"/>
      <c r="AB245" s="529"/>
      <c r="AC245" s="530"/>
      <c r="AD245" s="526" t="str">
        <f>IF(Calcu!H109="ⅹ",Calcu!H109,Calcu!L109)</f>
        <v/>
      </c>
      <c r="AE245" s="529"/>
      <c r="AF245" s="529"/>
      <c r="AG245" s="529"/>
      <c r="AH245" s="529"/>
      <c r="AI245" s="529"/>
      <c r="AJ245" s="530"/>
      <c r="AK245" s="234"/>
      <c r="AL245" s="234"/>
      <c r="AM245" s="234"/>
      <c r="AN245" s="234"/>
      <c r="AO245" s="234"/>
      <c r="AP245" s="234"/>
      <c r="AQ245" s="234"/>
      <c r="AR245" s="86"/>
      <c r="AS245" s="86"/>
      <c r="AT245" s="234"/>
    </row>
    <row r="246" spans="1:46" ht="18" customHeight="1">
      <c r="A246" s="234"/>
      <c r="B246" s="545">
        <f>Calcu!C110</f>
        <v>20</v>
      </c>
      <c r="C246" s="546"/>
      <c r="D246" s="546"/>
      <c r="E246" s="546"/>
      <c r="F246" s="546"/>
      <c r="G246" s="546"/>
      <c r="H246" s="547"/>
      <c r="I246" s="526" t="str">
        <f>Calcu!E110</f>
        <v/>
      </c>
      <c r="J246" s="527"/>
      <c r="K246" s="527"/>
      <c r="L246" s="527"/>
      <c r="M246" s="527"/>
      <c r="N246" s="527"/>
      <c r="O246" s="528"/>
      <c r="P246" s="526" t="str">
        <f>Calcu!J110</f>
        <v/>
      </c>
      <c r="Q246" s="529"/>
      <c r="R246" s="529"/>
      <c r="S246" s="529"/>
      <c r="T246" s="529"/>
      <c r="U246" s="529"/>
      <c r="V246" s="530"/>
      <c r="W246" s="526" t="str">
        <f>IF(Calcu!G110="ⅹ",Calcu!G110,Calcu!K110)</f>
        <v/>
      </c>
      <c r="X246" s="529"/>
      <c r="Y246" s="529"/>
      <c r="Z246" s="529"/>
      <c r="AA246" s="529"/>
      <c r="AB246" s="529"/>
      <c r="AC246" s="530"/>
      <c r="AD246" s="526" t="str">
        <f>IF(Calcu!H110="ⅹ",Calcu!H110,Calcu!L110)</f>
        <v/>
      </c>
      <c r="AE246" s="529"/>
      <c r="AF246" s="529"/>
      <c r="AG246" s="529"/>
      <c r="AH246" s="529"/>
      <c r="AI246" s="529"/>
      <c r="AJ246" s="530"/>
      <c r="AK246" s="234"/>
      <c r="AL246" s="234"/>
      <c r="AM246" s="234"/>
      <c r="AN246" s="234"/>
      <c r="AO246" s="234"/>
      <c r="AP246" s="234"/>
      <c r="AQ246" s="234"/>
      <c r="AR246" s="86"/>
      <c r="AS246" s="86"/>
      <c r="AT246" s="234"/>
    </row>
    <row r="247" spans="1:46" ht="18" customHeight="1">
      <c r="A247" s="234"/>
      <c r="B247" s="545">
        <f>Calcu!C111</f>
        <v>21</v>
      </c>
      <c r="C247" s="546"/>
      <c r="D247" s="546"/>
      <c r="E247" s="546"/>
      <c r="F247" s="546"/>
      <c r="G247" s="546"/>
      <c r="H247" s="547"/>
      <c r="I247" s="526" t="str">
        <f>Calcu!E111</f>
        <v/>
      </c>
      <c r="J247" s="527"/>
      <c r="K247" s="527"/>
      <c r="L247" s="527"/>
      <c r="M247" s="527"/>
      <c r="N247" s="527"/>
      <c r="O247" s="528"/>
      <c r="P247" s="526" t="str">
        <f>Calcu!J111</f>
        <v/>
      </c>
      <c r="Q247" s="529"/>
      <c r="R247" s="529"/>
      <c r="S247" s="529"/>
      <c r="T247" s="529"/>
      <c r="U247" s="529"/>
      <c r="V247" s="530"/>
      <c r="W247" s="526" t="str">
        <f>IF(Calcu!G111="ⅹ",Calcu!G111,Calcu!K111)</f>
        <v/>
      </c>
      <c r="X247" s="529"/>
      <c r="Y247" s="529"/>
      <c r="Z247" s="529"/>
      <c r="AA247" s="529"/>
      <c r="AB247" s="529"/>
      <c r="AC247" s="530"/>
      <c r="AD247" s="526" t="str">
        <f>IF(Calcu!H111="ⅹ",Calcu!H111,Calcu!L111)</f>
        <v/>
      </c>
      <c r="AE247" s="529"/>
      <c r="AF247" s="529"/>
      <c r="AG247" s="529"/>
      <c r="AH247" s="529"/>
      <c r="AI247" s="529"/>
      <c r="AJ247" s="530"/>
      <c r="AK247" s="234"/>
      <c r="AL247" s="234"/>
      <c r="AM247" s="234"/>
      <c r="AN247" s="234"/>
      <c r="AO247" s="234"/>
      <c r="AP247" s="234"/>
      <c r="AQ247" s="234"/>
      <c r="AR247" s="86"/>
      <c r="AS247" s="86"/>
      <c r="AT247" s="234"/>
    </row>
    <row r="248" spans="1:46" ht="18" customHeight="1">
      <c r="A248" s="234"/>
      <c r="B248" s="545">
        <f>Calcu!C112</f>
        <v>22</v>
      </c>
      <c r="C248" s="546"/>
      <c r="D248" s="546"/>
      <c r="E248" s="546"/>
      <c r="F248" s="546"/>
      <c r="G248" s="546"/>
      <c r="H248" s="547"/>
      <c r="I248" s="526" t="str">
        <f>Calcu!E112</f>
        <v/>
      </c>
      <c r="J248" s="527"/>
      <c r="K248" s="527"/>
      <c r="L248" s="527"/>
      <c r="M248" s="527"/>
      <c r="N248" s="527"/>
      <c r="O248" s="528"/>
      <c r="P248" s="526" t="str">
        <f>Calcu!J112</f>
        <v/>
      </c>
      <c r="Q248" s="529"/>
      <c r="R248" s="529"/>
      <c r="S248" s="529"/>
      <c r="T248" s="529"/>
      <c r="U248" s="529"/>
      <c r="V248" s="530"/>
      <c r="W248" s="526" t="str">
        <f>IF(Calcu!G112="ⅹ",Calcu!G112,Calcu!K112)</f>
        <v/>
      </c>
      <c r="X248" s="529"/>
      <c r="Y248" s="529"/>
      <c r="Z248" s="529"/>
      <c r="AA248" s="529"/>
      <c r="AB248" s="529"/>
      <c r="AC248" s="530"/>
      <c r="AD248" s="526" t="str">
        <f>IF(Calcu!H112="ⅹ",Calcu!H112,Calcu!L112)</f>
        <v/>
      </c>
      <c r="AE248" s="529"/>
      <c r="AF248" s="529"/>
      <c r="AG248" s="529"/>
      <c r="AH248" s="529"/>
      <c r="AI248" s="529"/>
      <c r="AJ248" s="530"/>
      <c r="AK248" s="234"/>
      <c r="AL248" s="234"/>
      <c r="AM248" s="234"/>
      <c r="AN248" s="234"/>
      <c r="AO248" s="234"/>
      <c r="AP248" s="234"/>
      <c r="AQ248" s="234"/>
      <c r="AR248" s="86"/>
      <c r="AS248" s="86"/>
      <c r="AT248" s="234"/>
    </row>
    <row r="249" spans="1:46" ht="18" customHeight="1">
      <c r="A249" s="234"/>
      <c r="B249" s="545">
        <f>Calcu!C113</f>
        <v>23</v>
      </c>
      <c r="C249" s="546"/>
      <c r="D249" s="546"/>
      <c r="E249" s="546"/>
      <c r="F249" s="546"/>
      <c r="G249" s="546"/>
      <c r="H249" s="547"/>
      <c r="I249" s="526" t="str">
        <f>Calcu!E113</f>
        <v/>
      </c>
      <c r="J249" s="527"/>
      <c r="K249" s="527"/>
      <c r="L249" s="527"/>
      <c r="M249" s="527"/>
      <c r="N249" s="527"/>
      <c r="O249" s="528"/>
      <c r="P249" s="526" t="str">
        <f>Calcu!J113</f>
        <v/>
      </c>
      <c r="Q249" s="529"/>
      <c r="R249" s="529"/>
      <c r="S249" s="529"/>
      <c r="T249" s="529"/>
      <c r="U249" s="529"/>
      <c r="V249" s="530"/>
      <c r="W249" s="526" t="str">
        <f>IF(Calcu!G113="ⅹ",Calcu!G113,Calcu!K113)</f>
        <v/>
      </c>
      <c r="X249" s="529"/>
      <c r="Y249" s="529"/>
      <c r="Z249" s="529"/>
      <c r="AA249" s="529"/>
      <c r="AB249" s="529"/>
      <c r="AC249" s="530"/>
      <c r="AD249" s="526" t="str">
        <f>IF(Calcu!H113="ⅹ",Calcu!H113,Calcu!L113)</f>
        <v/>
      </c>
      <c r="AE249" s="529"/>
      <c r="AF249" s="529"/>
      <c r="AG249" s="529"/>
      <c r="AH249" s="529"/>
      <c r="AI249" s="529"/>
      <c r="AJ249" s="530"/>
      <c r="AK249" s="234"/>
      <c r="AL249" s="234"/>
      <c r="AM249" s="234"/>
      <c r="AN249" s="234"/>
      <c r="AO249" s="234"/>
      <c r="AP249" s="234"/>
      <c r="AQ249" s="234"/>
      <c r="AR249" s="86"/>
      <c r="AS249" s="86"/>
      <c r="AT249" s="234"/>
    </row>
    <row r="250" spans="1:46" ht="18" customHeight="1">
      <c r="A250" s="234"/>
      <c r="B250" s="545">
        <f>Calcu!C114</f>
        <v>24</v>
      </c>
      <c r="C250" s="546"/>
      <c r="D250" s="546"/>
      <c r="E250" s="546"/>
      <c r="F250" s="546"/>
      <c r="G250" s="546"/>
      <c r="H250" s="547"/>
      <c r="I250" s="526" t="str">
        <f>Calcu!E114</f>
        <v/>
      </c>
      <c r="J250" s="527"/>
      <c r="K250" s="527"/>
      <c r="L250" s="527"/>
      <c r="M250" s="527"/>
      <c r="N250" s="527"/>
      <c r="O250" s="528"/>
      <c r="P250" s="526" t="str">
        <f>Calcu!J114</f>
        <v/>
      </c>
      <c r="Q250" s="529"/>
      <c r="R250" s="529"/>
      <c r="S250" s="529"/>
      <c r="T250" s="529"/>
      <c r="U250" s="529"/>
      <c r="V250" s="530"/>
      <c r="W250" s="526" t="str">
        <f>IF(Calcu!G114="ⅹ",Calcu!G114,Calcu!K114)</f>
        <v/>
      </c>
      <c r="X250" s="529"/>
      <c r="Y250" s="529"/>
      <c r="Z250" s="529"/>
      <c r="AA250" s="529"/>
      <c r="AB250" s="529"/>
      <c r="AC250" s="530"/>
      <c r="AD250" s="526" t="str">
        <f>IF(Calcu!H114="ⅹ",Calcu!H114,Calcu!L114)</f>
        <v/>
      </c>
      <c r="AE250" s="529"/>
      <c r="AF250" s="529"/>
      <c r="AG250" s="529"/>
      <c r="AH250" s="529"/>
      <c r="AI250" s="529"/>
      <c r="AJ250" s="530"/>
      <c r="AK250" s="234"/>
      <c r="AL250" s="234"/>
      <c r="AM250" s="234"/>
      <c r="AN250" s="234"/>
      <c r="AO250" s="234"/>
      <c r="AP250" s="234"/>
      <c r="AQ250" s="234"/>
      <c r="AR250" s="86"/>
      <c r="AS250" s="86"/>
      <c r="AT250" s="234"/>
    </row>
    <row r="251" spans="1:46" ht="18" customHeight="1">
      <c r="A251" s="234"/>
      <c r="B251" s="545">
        <f>Calcu!C115</f>
        <v>25</v>
      </c>
      <c r="C251" s="546"/>
      <c r="D251" s="546"/>
      <c r="E251" s="546"/>
      <c r="F251" s="546"/>
      <c r="G251" s="546"/>
      <c r="H251" s="547"/>
      <c r="I251" s="526" t="str">
        <f>Calcu!E115</f>
        <v/>
      </c>
      <c r="J251" s="527"/>
      <c r="K251" s="527"/>
      <c r="L251" s="527"/>
      <c r="M251" s="527"/>
      <c r="N251" s="527"/>
      <c r="O251" s="528"/>
      <c r="P251" s="526" t="str">
        <f>Calcu!J115</f>
        <v/>
      </c>
      <c r="Q251" s="529"/>
      <c r="R251" s="529"/>
      <c r="S251" s="529"/>
      <c r="T251" s="529"/>
      <c r="U251" s="529"/>
      <c r="V251" s="530"/>
      <c r="W251" s="526" t="str">
        <f>IF(Calcu!G115="ⅹ",Calcu!G115,Calcu!K115)</f>
        <v/>
      </c>
      <c r="X251" s="529"/>
      <c r="Y251" s="529"/>
      <c r="Z251" s="529"/>
      <c r="AA251" s="529"/>
      <c r="AB251" s="529"/>
      <c r="AC251" s="530"/>
      <c r="AD251" s="526" t="str">
        <f>IF(Calcu!H115="ⅹ",Calcu!H115,Calcu!L115)</f>
        <v/>
      </c>
      <c r="AE251" s="529"/>
      <c r="AF251" s="529"/>
      <c r="AG251" s="529"/>
      <c r="AH251" s="529"/>
      <c r="AI251" s="529"/>
      <c r="AJ251" s="530"/>
      <c r="AK251" s="234"/>
      <c r="AL251" s="234"/>
      <c r="AM251" s="234"/>
      <c r="AN251" s="234"/>
      <c r="AO251" s="234"/>
      <c r="AP251" s="234"/>
      <c r="AQ251" s="234"/>
      <c r="AR251" s="86"/>
      <c r="AS251" s="86"/>
      <c r="AT251" s="234"/>
    </row>
    <row r="252" spans="1:46" ht="18" customHeight="1">
      <c r="A252" s="234"/>
      <c r="B252" s="545">
        <f>Calcu!C116</f>
        <v>26</v>
      </c>
      <c r="C252" s="546"/>
      <c r="D252" s="546"/>
      <c r="E252" s="546"/>
      <c r="F252" s="546"/>
      <c r="G252" s="546"/>
      <c r="H252" s="547"/>
      <c r="I252" s="526" t="str">
        <f>Calcu!E116</f>
        <v/>
      </c>
      <c r="J252" s="527"/>
      <c r="K252" s="527"/>
      <c r="L252" s="527"/>
      <c r="M252" s="527"/>
      <c r="N252" s="527"/>
      <c r="O252" s="528"/>
      <c r="P252" s="526" t="str">
        <f>Calcu!J116</f>
        <v/>
      </c>
      <c r="Q252" s="529"/>
      <c r="R252" s="529"/>
      <c r="S252" s="529"/>
      <c r="T252" s="529"/>
      <c r="U252" s="529"/>
      <c r="V252" s="530"/>
      <c r="W252" s="526" t="str">
        <f>IF(Calcu!G116="ⅹ",Calcu!G116,Calcu!K116)</f>
        <v/>
      </c>
      <c r="X252" s="529"/>
      <c r="Y252" s="529"/>
      <c r="Z252" s="529"/>
      <c r="AA252" s="529"/>
      <c r="AB252" s="529"/>
      <c r="AC252" s="530"/>
      <c r="AD252" s="526" t="str">
        <f>IF(Calcu!H116="ⅹ",Calcu!H116,Calcu!L116)</f>
        <v/>
      </c>
      <c r="AE252" s="529"/>
      <c r="AF252" s="529"/>
      <c r="AG252" s="529"/>
      <c r="AH252" s="529"/>
      <c r="AI252" s="529"/>
      <c r="AJ252" s="530"/>
      <c r="AK252" s="234"/>
      <c r="AL252" s="234"/>
      <c r="AM252" s="234"/>
      <c r="AN252" s="234"/>
      <c r="AO252" s="234"/>
      <c r="AP252" s="234"/>
      <c r="AQ252" s="234"/>
      <c r="AR252" s="86"/>
      <c r="AS252" s="86"/>
      <c r="AT252" s="234"/>
    </row>
    <row r="253" spans="1:46" ht="18" customHeight="1">
      <c r="A253" s="234"/>
      <c r="B253" s="545">
        <f>Calcu!C117</f>
        <v>27</v>
      </c>
      <c r="C253" s="546"/>
      <c r="D253" s="546"/>
      <c r="E253" s="546"/>
      <c r="F253" s="546"/>
      <c r="G253" s="546"/>
      <c r="H253" s="547"/>
      <c r="I253" s="526" t="str">
        <f>Calcu!E117</f>
        <v/>
      </c>
      <c r="J253" s="527"/>
      <c r="K253" s="527"/>
      <c r="L253" s="527"/>
      <c r="M253" s="527"/>
      <c r="N253" s="527"/>
      <c r="O253" s="528"/>
      <c r="P253" s="526" t="str">
        <f>Calcu!J117</f>
        <v/>
      </c>
      <c r="Q253" s="529"/>
      <c r="R253" s="529"/>
      <c r="S253" s="529"/>
      <c r="T253" s="529"/>
      <c r="U253" s="529"/>
      <c r="V253" s="530"/>
      <c r="W253" s="526" t="str">
        <f>IF(Calcu!G117="ⅹ",Calcu!G117,Calcu!K117)</f>
        <v/>
      </c>
      <c r="X253" s="529"/>
      <c r="Y253" s="529"/>
      <c r="Z253" s="529"/>
      <c r="AA253" s="529"/>
      <c r="AB253" s="529"/>
      <c r="AC253" s="530"/>
      <c r="AD253" s="526" t="str">
        <f>IF(Calcu!H117="ⅹ",Calcu!H117,Calcu!L117)</f>
        <v/>
      </c>
      <c r="AE253" s="529"/>
      <c r="AF253" s="529"/>
      <c r="AG253" s="529"/>
      <c r="AH253" s="529"/>
      <c r="AI253" s="529"/>
      <c r="AJ253" s="530"/>
      <c r="AK253" s="234"/>
      <c r="AL253" s="234"/>
      <c r="AM253" s="234"/>
      <c r="AN253" s="234"/>
      <c r="AO253" s="234"/>
      <c r="AP253" s="234"/>
      <c r="AQ253" s="234"/>
      <c r="AR253" s="86"/>
      <c r="AS253" s="86"/>
      <c r="AT253" s="234"/>
    </row>
    <row r="254" spans="1:46" ht="18" customHeight="1">
      <c r="A254" s="234"/>
      <c r="B254" s="545">
        <f>Calcu!C118</f>
        <v>28</v>
      </c>
      <c r="C254" s="546"/>
      <c r="D254" s="546"/>
      <c r="E254" s="546"/>
      <c r="F254" s="546"/>
      <c r="G254" s="546"/>
      <c r="H254" s="547"/>
      <c r="I254" s="526" t="str">
        <f>Calcu!E118</f>
        <v/>
      </c>
      <c r="J254" s="527"/>
      <c r="K254" s="527"/>
      <c r="L254" s="527"/>
      <c r="M254" s="527"/>
      <c r="N254" s="527"/>
      <c r="O254" s="528"/>
      <c r="P254" s="526" t="str">
        <f>Calcu!J118</f>
        <v/>
      </c>
      <c r="Q254" s="529"/>
      <c r="R254" s="529"/>
      <c r="S254" s="529"/>
      <c r="T254" s="529"/>
      <c r="U254" s="529"/>
      <c r="V254" s="530"/>
      <c r="W254" s="526" t="str">
        <f>IF(Calcu!G118="ⅹ",Calcu!G118,Calcu!K118)</f>
        <v/>
      </c>
      <c r="X254" s="529"/>
      <c r="Y254" s="529"/>
      <c r="Z254" s="529"/>
      <c r="AA254" s="529"/>
      <c r="AB254" s="529"/>
      <c r="AC254" s="530"/>
      <c r="AD254" s="526" t="str">
        <f>IF(Calcu!H118="ⅹ",Calcu!H118,Calcu!L118)</f>
        <v/>
      </c>
      <c r="AE254" s="529"/>
      <c r="AF254" s="529"/>
      <c r="AG254" s="529"/>
      <c r="AH254" s="529"/>
      <c r="AI254" s="529"/>
      <c r="AJ254" s="530"/>
      <c r="AK254" s="234"/>
      <c r="AL254" s="234"/>
      <c r="AM254" s="234"/>
      <c r="AN254" s="234"/>
      <c r="AO254" s="234"/>
      <c r="AP254" s="234"/>
      <c r="AQ254" s="234"/>
      <c r="AR254" s="86"/>
      <c r="AS254" s="86"/>
      <c r="AT254" s="234"/>
    </row>
    <row r="255" spans="1:46" ht="18" customHeight="1">
      <c r="A255" s="234"/>
      <c r="B255" s="545">
        <f>Calcu!C119</f>
        <v>29</v>
      </c>
      <c r="C255" s="546"/>
      <c r="D255" s="546"/>
      <c r="E255" s="546"/>
      <c r="F255" s="546"/>
      <c r="G255" s="546"/>
      <c r="H255" s="547"/>
      <c r="I255" s="526" t="str">
        <f>Calcu!E119</f>
        <v/>
      </c>
      <c r="J255" s="527"/>
      <c r="K255" s="527"/>
      <c r="L255" s="527"/>
      <c r="M255" s="527"/>
      <c r="N255" s="527"/>
      <c r="O255" s="528"/>
      <c r="P255" s="526" t="str">
        <f>Calcu!J119</f>
        <v/>
      </c>
      <c r="Q255" s="529"/>
      <c r="R255" s="529"/>
      <c r="S255" s="529"/>
      <c r="T255" s="529"/>
      <c r="U255" s="529"/>
      <c r="V255" s="530"/>
      <c r="W255" s="526" t="str">
        <f>IF(Calcu!G119="ⅹ",Calcu!G119,Calcu!K119)</f>
        <v/>
      </c>
      <c r="X255" s="529"/>
      <c r="Y255" s="529"/>
      <c r="Z255" s="529"/>
      <c r="AA255" s="529"/>
      <c r="AB255" s="529"/>
      <c r="AC255" s="530"/>
      <c r="AD255" s="526" t="str">
        <f>IF(Calcu!H119="ⅹ",Calcu!H119,Calcu!L119)</f>
        <v/>
      </c>
      <c r="AE255" s="529"/>
      <c r="AF255" s="529"/>
      <c r="AG255" s="529"/>
      <c r="AH255" s="529"/>
      <c r="AI255" s="529"/>
      <c r="AJ255" s="530"/>
      <c r="AK255" s="234"/>
      <c r="AL255" s="234"/>
      <c r="AM255" s="234"/>
      <c r="AN255" s="234"/>
      <c r="AO255" s="234"/>
      <c r="AP255" s="234"/>
      <c r="AQ255" s="234"/>
      <c r="AR255" s="86"/>
      <c r="AS255" s="86"/>
      <c r="AT255" s="234"/>
    </row>
    <row r="256" spans="1:46" ht="18" customHeight="1">
      <c r="A256" s="234"/>
      <c r="B256" s="545">
        <f>Calcu!C120</f>
        <v>30</v>
      </c>
      <c r="C256" s="546"/>
      <c r="D256" s="546"/>
      <c r="E256" s="546"/>
      <c r="F256" s="546"/>
      <c r="G256" s="546"/>
      <c r="H256" s="547"/>
      <c r="I256" s="526" t="str">
        <f>Calcu!E120</f>
        <v/>
      </c>
      <c r="J256" s="527"/>
      <c r="K256" s="527"/>
      <c r="L256" s="527"/>
      <c r="M256" s="527"/>
      <c r="N256" s="527"/>
      <c r="O256" s="528"/>
      <c r="P256" s="526" t="str">
        <f>Calcu!J120</f>
        <v/>
      </c>
      <c r="Q256" s="529"/>
      <c r="R256" s="529"/>
      <c r="S256" s="529"/>
      <c r="T256" s="529"/>
      <c r="U256" s="529"/>
      <c r="V256" s="530"/>
      <c r="W256" s="526" t="str">
        <f>IF(Calcu!G120="ⅹ",Calcu!G120,Calcu!K120)</f>
        <v/>
      </c>
      <c r="X256" s="529"/>
      <c r="Y256" s="529"/>
      <c r="Z256" s="529"/>
      <c r="AA256" s="529"/>
      <c r="AB256" s="529"/>
      <c r="AC256" s="530"/>
      <c r="AD256" s="526" t="str">
        <f>IF(Calcu!H120="ⅹ",Calcu!H120,Calcu!L120)</f>
        <v/>
      </c>
      <c r="AE256" s="529"/>
      <c r="AF256" s="529"/>
      <c r="AG256" s="529"/>
      <c r="AH256" s="529"/>
      <c r="AI256" s="529"/>
      <c r="AJ256" s="530"/>
      <c r="AK256" s="234"/>
      <c r="AL256" s="234"/>
      <c r="AM256" s="234"/>
      <c r="AN256" s="234"/>
      <c r="AO256" s="234"/>
      <c r="AP256" s="234"/>
      <c r="AQ256" s="234"/>
      <c r="AR256" s="86"/>
      <c r="AS256" s="86"/>
      <c r="AT256" s="234"/>
    </row>
    <row r="257" spans="1:46" s="234" customFormat="1" ht="18" customHeight="1"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  <c r="AA257" s="354"/>
      <c r="AB257" s="354"/>
      <c r="AC257" s="354"/>
      <c r="AD257" s="354"/>
      <c r="AE257" s="354"/>
      <c r="AF257" s="354"/>
      <c r="AG257" s="354"/>
      <c r="AH257" s="354"/>
      <c r="AI257" s="354"/>
      <c r="AJ257" s="354"/>
      <c r="AK257" s="233"/>
      <c r="AL257" s="233"/>
      <c r="AM257" s="233"/>
      <c r="AN257" s="233"/>
      <c r="AO257" s="233"/>
      <c r="AP257" s="233"/>
      <c r="AQ257" s="233"/>
      <c r="AR257" s="86"/>
      <c r="AS257" s="86"/>
    </row>
    <row r="258" spans="1:46" s="89" customFormat="1" ht="18" customHeight="1">
      <c r="A258" s="241" t="str">
        <f ca="1">"■ "&amp;B219&amp;" "&amp;N219&amp;" 에서의 교정데이터"</f>
        <v>■ 0 0 에서의 교정데이터</v>
      </c>
      <c r="D258" s="242"/>
      <c r="E258" s="242"/>
      <c r="F258" s="242"/>
      <c r="H258" s="88"/>
      <c r="I258" s="239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</row>
    <row r="259" spans="1:46" s="89" customFormat="1" ht="18" customHeight="1">
      <c r="A259" s="131"/>
      <c r="B259" s="596" t="s">
        <v>173</v>
      </c>
      <c r="C259" s="597"/>
      <c r="D259" s="597"/>
      <c r="E259" s="597"/>
      <c r="F259" s="597"/>
      <c r="G259" s="597"/>
      <c r="H259" s="598"/>
      <c r="I259" s="596" t="s">
        <v>720</v>
      </c>
      <c r="J259" s="597"/>
      <c r="K259" s="597"/>
      <c r="L259" s="597"/>
      <c r="M259" s="597"/>
      <c r="N259" s="597"/>
      <c r="O259" s="598"/>
      <c r="P259" s="671" t="e">
        <f>Calcu!$J$328&amp;" 지시값"</f>
        <v>#N/A</v>
      </c>
      <c r="Q259" s="672"/>
      <c r="R259" s="672"/>
      <c r="S259" s="672"/>
      <c r="T259" s="672"/>
      <c r="U259" s="672"/>
      <c r="V259" s="672"/>
      <c r="W259" s="672"/>
      <c r="X259" s="672"/>
      <c r="Y259" s="672"/>
      <c r="Z259" s="672"/>
      <c r="AA259" s="672"/>
      <c r="AB259" s="672"/>
      <c r="AC259" s="672"/>
      <c r="AD259" s="672"/>
      <c r="AE259" s="672"/>
      <c r="AF259" s="672"/>
      <c r="AG259" s="672"/>
      <c r="AH259" s="673" t="s">
        <v>571</v>
      </c>
      <c r="AI259" s="673"/>
      <c r="AJ259" s="673"/>
      <c r="AK259" s="673"/>
      <c r="AL259" s="673"/>
      <c r="AM259" s="673"/>
      <c r="AN259" s="673"/>
      <c r="AO259" s="673"/>
      <c r="AP259" s="673"/>
      <c r="AQ259" s="673"/>
      <c r="AR259" s="673"/>
      <c r="AS259" s="674"/>
      <c r="AT259" s="88"/>
    </row>
    <row r="260" spans="1:46" s="89" customFormat="1" ht="18" customHeight="1">
      <c r="A260" s="131"/>
      <c r="B260" s="599"/>
      <c r="C260" s="600"/>
      <c r="D260" s="600"/>
      <c r="E260" s="600"/>
      <c r="F260" s="600"/>
      <c r="G260" s="600"/>
      <c r="H260" s="601"/>
      <c r="I260" s="602"/>
      <c r="J260" s="603"/>
      <c r="K260" s="603"/>
      <c r="L260" s="603"/>
      <c r="M260" s="603"/>
      <c r="N260" s="603"/>
      <c r="O260" s="604"/>
      <c r="P260" s="605" t="s">
        <v>62</v>
      </c>
      <c r="Q260" s="606"/>
      <c r="R260" s="606"/>
      <c r="S260" s="606"/>
      <c r="T260" s="606"/>
      <c r="U260" s="607"/>
      <c r="V260" s="605" t="s">
        <v>63</v>
      </c>
      <c r="W260" s="606"/>
      <c r="X260" s="606"/>
      <c r="Y260" s="606"/>
      <c r="Z260" s="606"/>
      <c r="AA260" s="607"/>
      <c r="AB260" s="605" t="s">
        <v>64</v>
      </c>
      <c r="AC260" s="606"/>
      <c r="AD260" s="606"/>
      <c r="AE260" s="606"/>
      <c r="AF260" s="606"/>
      <c r="AG260" s="607"/>
      <c r="AH260" s="605" t="s">
        <v>65</v>
      </c>
      <c r="AI260" s="606"/>
      <c r="AJ260" s="606"/>
      <c r="AK260" s="606"/>
      <c r="AL260" s="606"/>
      <c r="AM260" s="607"/>
      <c r="AN260" s="605" t="s">
        <v>66</v>
      </c>
      <c r="AO260" s="606"/>
      <c r="AP260" s="606"/>
      <c r="AQ260" s="606"/>
      <c r="AR260" s="606"/>
      <c r="AS260" s="607"/>
      <c r="AT260" s="88"/>
    </row>
    <row r="261" spans="1:46" s="89" customFormat="1" ht="18" customHeight="1">
      <c r="A261" s="131"/>
      <c r="B261" s="602"/>
      <c r="C261" s="603"/>
      <c r="D261" s="603"/>
      <c r="E261" s="603"/>
      <c r="F261" s="603"/>
      <c r="G261" s="603"/>
      <c r="H261" s="604"/>
      <c r="I261" s="608">
        <f ca="1">I226</f>
        <v>0</v>
      </c>
      <c r="J261" s="609"/>
      <c r="K261" s="609"/>
      <c r="L261" s="609"/>
      <c r="M261" s="609"/>
      <c r="N261" s="609"/>
      <c r="O261" s="610"/>
      <c r="P261" s="608">
        <f ca="1">P226</f>
        <v>0</v>
      </c>
      <c r="Q261" s="609"/>
      <c r="R261" s="609"/>
      <c r="S261" s="609"/>
      <c r="T261" s="609"/>
      <c r="U261" s="610"/>
      <c r="V261" s="608">
        <f ca="1">W226</f>
        <v>0</v>
      </c>
      <c r="W261" s="609"/>
      <c r="X261" s="609"/>
      <c r="Y261" s="609"/>
      <c r="Z261" s="609"/>
      <c r="AA261" s="610"/>
      <c r="AB261" s="608">
        <f ca="1">AD226</f>
        <v>0</v>
      </c>
      <c r="AC261" s="609"/>
      <c r="AD261" s="609"/>
      <c r="AE261" s="609"/>
      <c r="AF261" s="609"/>
      <c r="AG261" s="610"/>
      <c r="AH261" s="608">
        <f ca="1">Calcu!H126</f>
        <v>0</v>
      </c>
      <c r="AI261" s="609"/>
      <c r="AJ261" s="609"/>
      <c r="AK261" s="609"/>
      <c r="AL261" s="609"/>
      <c r="AM261" s="610"/>
      <c r="AN261" s="608">
        <f ca="1">Calcu!I126</f>
        <v>0</v>
      </c>
      <c r="AO261" s="609"/>
      <c r="AP261" s="609"/>
      <c r="AQ261" s="609"/>
      <c r="AR261" s="609"/>
      <c r="AS261" s="610"/>
      <c r="AT261" s="88"/>
    </row>
    <row r="262" spans="1:46" s="89" customFormat="1" ht="18" customHeight="1">
      <c r="A262" s="131"/>
      <c r="B262" s="628" t="e">
        <f>AL219</f>
        <v>#N/A</v>
      </c>
      <c r="C262" s="629"/>
      <c r="D262" s="629"/>
      <c r="E262" s="629"/>
      <c r="F262" s="629"/>
      <c r="G262" s="629"/>
      <c r="H262" s="630"/>
      <c r="I262" s="498" t="e">
        <f ca="1">OFFSET(I226,B262,0)</f>
        <v>#N/A</v>
      </c>
      <c r="J262" s="499"/>
      <c r="K262" s="499"/>
      <c r="L262" s="499"/>
      <c r="M262" s="499"/>
      <c r="N262" s="499"/>
      <c r="O262" s="500"/>
      <c r="P262" s="498" t="e">
        <f ca="1">OFFSET(Calcu!Q90,B262,0)</f>
        <v>#N/A</v>
      </c>
      <c r="Q262" s="499"/>
      <c r="R262" s="499"/>
      <c r="S262" s="499"/>
      <c r="T262" s="499"/>
      <c r="U262" s="500"/>
      <c r="V262" s="498" t="e">
        <f ca="1">OFFSET(Calcu!R90,B262,0)</f>
        <v>#N/A</v>
      </c>
      <c r="W262" s="499"/>
      <c r="X262" s="499"/>
      <c r="Y262" s="499"/>
      <c r="Z262" s="499"/>
      <c r="AA262" s="500"/>
      <c r="AB262" s="498" t="e">
        <f ca="1">OFFSET(Calcu!S90,B262,0)</f>
        <v>#N/A</v>
      </c>
      <c r="AC262" s="499"/>
      <c r="AD262" s="499"/>
      <c r="AE262" s="499"/>
      <c r="AF262" s="499"/>
      <c r="AG262" s="500"/>
      <c r="AH262" s="631" t="e">
        <f ca="1">OFFSET(Calcu!H126,B262,0)</f>
        <v>#N/A</v>
      </c>
      <c r="AI262" s="632"/>
      <c r="AJ262" s="632"/>
      <c r="AK262" s="632"/>
      <c r="AL262" s="632"/>
      <c r="AM262" s="633"/>
      <c r="AN262" s="631" t="e">
        <f ca="1">OFFSET(Calcu!I126,B262,0)</f>
        <v>#N/A</v>
      </c>
      <c r="AO262" s="632"/>
      <c r="AP262" s="632"/>
      <c r="AQ262" s="632"/>
      <c r="AR262" s="632"/>
      <c r="AS262" s="633"/>
      <c r="AT262" s="88"/>
    </row>
    <row r="263" spans="1:46" s="89" customFormat="1" ht="18" customHeight="1">
      <c r="A263" s="131"/>
      <c r="B263" s="637" t="e">
        <f>B262</f>
        <v>#N/A</v>
      </c>
      <c r="C263" s="638"/>
      <c r="D263" s="638"/>
      <c r="E263" s="638"/>
      <c r="F263" s="638"/>
      <c r="G263" s="638"/>
      <c r="H263" s="639"/>
      <c r="I263" s="498" t="e">
        <f ca="1">I262</f>
        <v>#N/A</v>
      </c>
      <c r="J263" s="499"/>
      <c r="K263" s="499"/>
      <c r="L263" s="499"/>
      <c r="M263" s="499"/>
      <c r="N263" s="499"/>
      <c r="O263" s="500"/>
      <c r="P263" s="498" t="e">
        <f ca="1">OFFSET(Calcu!Q105,B263,0)</f>
        <v>#N/A</v>
      </c>
      <c r="Q263" s="499"/>
      <c r="R263" s="499"/>
      <c r="S263" s="499"/>
      <c r="T263" s="499"/>
      <c r="U263" s="500"/>
      <c r="V263" s="498" t="e">
        <f ca="1">OFFSET(Calcu!R105,B263,0)</f>
        <v>#N/A</v>
      </c>
      <c r="W263" s="499"/>
      <c r="X263" s="499"/>
      <c r="Y263" s="499"/>
      <c r="Z263" s="499"/>
      <c r="AA263" s="500"/>
      <c r="AB263" s="498" t="e">
        <f ca="1">OFFSET(Calcu!S105,B263,0)</f>
        <v>#N/A</v>
      </c>
      <c r="AC263" s="499"/>
      <c r="AD263" s="499"/>
      <c r="AE263" s="499"/>
      <c r="AF263" s="499"/>
      <c r="AG263" s="500"/>
      <c r="AH263" s="634"/>
      <c r="AI263" s="635"/>
      <c r="AJ263" s="635"/>
      <c r="AK263" s="635"/>
      <c r="AL263" s="635"/>
      <c r="AM263" s="636"/>
      <c r="AN263" s="634"/>
      <c r="AO263" s="635"/>
      <c r="AP263" s="635"/>
      <c r="AQ263" s="635"/>
      <c r="AR263" s="635"/>
      <c r="AS263" s="636"/>
      <c r="AT263" s="88"/>
    </row>
    <row r="264" spans="1:46" s="89" customFormat="1" ht="18" customHeight="1">
      <c r="A264" s="131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</row>
    <row r="265" spans="1:46" s="89" customFormat="1" ht="18" customHeight="1">
      <c r="A265" s="96" t="str">
        <f ca="1">"■ "&amp;B219&amp;" "&amp;N219&amp;" 에서의 영점보정 후 교정데이터"</f>
        <v>■ 0 0 에서의 영점보정 후 교정데이터</v>
      </c>
      <c r="B265" s="88"/>
      <c r="C265" s="238"/>
      <c r="D265" s="238"/>
      <c r="E265" s="238"/>
      <c r="F265" s="238"/>
      <c r="G265" s="239"/>
      <c r="H265" s="239"/>
      <c r="I265" s="239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</row>
    <row r="266" spans="1:46" s="89" customFormat="1" ht="18" customHeight="1">
      <c r="A266" s="131"/>
      <c r="B266" s="596" t="s">
        <v>173</v>
      </c>
      <c r="C266" s="597"/>
      <c r="D266" s="597"/>
      <c r="E266" s="597"/>
      <c r="F266" s="597"/>
      <c r="G266" s="597"/>
      <c r="H266" s="598"/>
      <c r="I266" s="596" t="s">
        <v>755</v>
      </c>
      <c r="J266" s="616"/>
      <c r="K266" s="616"/>
      <c r="L266" s="616"/>
      <c r="M266" s="616"/>
      <c r="N266" s="616"/>
      <c r="O266" s="617"/>
      <c r="P266" s="605" t="e">
        <f>Calcu!$J$328&amp;" 지시값 (영점보정)"</f>
        <v>#N/A</v>
      </c>
      <c r="Q266" s="621"/>
      <c r="R266" s="621"/>
      <c r="S266" s="621"/>
      <c r="T266" s="621"/>
      <c r="U266" s="621"/>
      <c r="V266" s="621"/>
      <c r="W266" s="621"/>
      <c r="X266" s="621"/>
      <c r="Y266" s="621"/>
      <c r="Z266" s="621"/>
      <c r="AA266" s="621"/>
      <c r="AB266" s="621"/>
      <c r="AC266" s="621"/>
      <c r="AD266" s="621"/>
      <c r="AE266" s="621"/>
      <c r="AF266" s="621"/>
      <c r="AG266" s="621"/>
      <c r="AH266" s="621"/>
      <c r="AI266" s="621"/>
      <c r="AJ266" s="621"/>
      <c r="AK266" s="621"/>
      <c r="AL266" s="621"/>
      <c r="AM266" s="621"/>
      <c r="AN266" s="621"/>
      <c r="AO266" s="621"/>
      <c r="AP266" s="621"/>
      <c r="AQ266" s="621"/>
      <c r="AR266" s="621"/>
      <c r="AS266" s="622"/>
      <c r="AT266" s="88"/>
    </row>
    <row r="267" spans="1:46" s="89" customFormat="1" ht="18" customHeight="1">
      <c r="A267" s="131"/>
      <c r="B267" s="599"/>
      <c r="C267" s="600"/>
      <c r="D267" s="600"/>
      <c r="E267" s="600"/>
      <c r="F267" s="600"/>
      <c r="G267" s="600"/>
      <c r="H267" s="601"/>
      <c r="I267" s="618"/>
      <c r="J267" s="619"/>
      <c r="K267" s="619"/>
      <c r="L267" s="619"/>
      <c r="M267" s="619"/>
      <c r="N267" s="619"/>
      <c r="O267" s="620"/>
      <c r="P267" s="605" t="s">
        <v>62</v>
      </c>
      <c r="Q267" s="621"/>
      <c r="R267" s="621"/>
      <c r="S267" s="621"/>
      <c r="T267" s="621"/>
      <c r="U267" s="621"/>
      <c r="V267" s="622"/>
      <c r="W267" s="605" t="s">
        <v>63</v>
      </c>
      <c r="X267" s="621"/>
      <c r="Y267" s="621"/>
      <c r="Z267" s="621"/>
      <c r="AA267" s="621"/>
      <c r="AB267" s="621"/>
      <c r="AC267" s="622"/>
      <c r="AD267" s="605" t="s">
        <v>64</v>
      </c>
      <c r="AE267" s="621"/>
      <c r="AF267" s="621"/>
      <c r="AG267" s="621"/>
      <c r="AH267" s="621"/>
      <c r="AI267" s="621"/>
      <c r="AJ267" s="622"/>
      <c r="AK267" s="605" t="s">
        <v>221</v>
      </c>
      <c r="AL267" s="621"/>
      <c r="AM267" s="621"/>
      <c r="AN267" s="621"/>
      <c r="AO267" s="621"/>
      <c r="AP267" s="621"/>
      <c r="AQ267" s="621"/>
      <c r="AR267" s="621"/>
      <c r="AS267" s="622"/>
      <c r="AT267" s="88"/>
    </row>
    <row r="268" spans="1:46" s="89" customFormat="1" ht="18" customHeight="1">
      <c r="A268" s="131"/>
      <c r="B268" s="602"/>
      <c r="C268" s="603"/>
      <c r="D268" s="603"/>
      <c r="E268" s="603"/>
      <c r="F268" s="603"/>
      <c r="G268" s="603"/>
      <c r="H268" s="604"/>
      <c r="I268" s="623">
        <f ca="1">I261</f>
        <v>0</v>
      </c>
      <c r="J268" s="624"/>
      <c r="K268" s="624"/>
      <c r="L268" s="624"/>
      <c r="M268" s="624"/>
      <c r="N268" s="624"/>
      <c r="O268" s="625"/>
      <c r="P268" s="623">
        <f ca="1">P261</f>
        <v>0</v>
      </c>
      <c r="Q268" s="626"/>
      <c r="R268" s="626"/>
      <c r="S268" s="626"/>
      <c r="T268" s="626"/>
      <c r="U268" s="626"/>
      <c r="V268" s="627"/>
      <c r="W268" s="623">
        <f ca="1">V261</f>
        <v>0</v>
      </c>
      <c r="X268" s="626"/>
      <c r="Y268" s="626"/>
      <c r="Z268" s="626"/>
      <c r="AA268" s="626"/>
      <c r="AB268" s="626"/>
      <c r="AC268" s="627"/>
      <c r="AD268" s="623">
        <f ca="1">AB261</f>
        <v>0</v>
      </c>
      <c r="AE268" s="626"/>
      <c r="AF268" s="626"/>
      <c r="AG268" s="626"/>
      <c r="AH268" s="626"/>
      <c r="AI268" s="626"/>
      <c r="AJ268" s="627"/>
      <c r="AK268" s="623">
        <f ca="1">AH261</f>
        <v>0</v>
      </c>
      <c r="AL268" s="626"/>
      <c r="AM268" s="626"/>
      <c r="AN268" s="626"/>
      <c r="AO268" s="626"/>
      <c r="AP268" s="626"/>
      <c r="AQ268" s="626"/>
      <c r="AR268" s="626"/>
      <c r="AS268" s="627"/>
      <c r="AT268" s="88"/>
    </row>
    <row r="269" spans="1:46" s="89" customFormat="1" ht="18" customHeight="1">
      <c r="A269" s="131"/>
      <c r="B269" s="628" t="e">
        <f>B262</f>
        <v>#N/A</v>
      </c>
      <c r="C269" s="629"/>
      <c r="D269" s="629"/>
      <c r="E269" s="629"/>
      <c r="F269" s="629"/>
      <c r="G269" s="629"/>
      <c r="H269" s="630"/>
      <c r="I269" s="498" t="e">
        <f ca="1">I262</f>
        <v>#N/A</v>
      </c>
      <c r="J269" s="499"/>
      <c r="K269" s="499"/>
      <c r="L269" s="499"/>
      <c r="M269" s="499"/>
      <c r="N269" s="499"/>
      <c r="O269" s="500"/>
      <c r="P269" s="498" t="e">
        <f ca="1">OFFSET(Calcu!U90,B269,0)</f>
        <v>#N/A</v>
      </c>
      <c r="Q269" s="501"/>
      <c r="R269" s="501"/>
      <c r="S269" s="501"/>
      <c r="T269" s="501"/>
      <c r="U269" s="501"/>
      <c r="V269" s="502"/>
      <c r="W269" s="498" t="e">
        <f ca="1">OFFSET(Calcu!V90,B269,0)</f>
        <v>#N/A</v>
      </c>
      <c r="X269" s="501"/>
      <c r="Y269" s="501"/>
      <c r="Z269" s="501"/>
      <c r="AA269" s="501"/>
      <c r="AB269" s="501"/>
      <c r="AC269" s="502"/>
      <c r="AD269" s="498" t="e">
        <f ca="1">OFFSET(Calcu!W90,B269,0)</f>
        <v>#N/A</v>
      </c>
      <c r="AE269" s="501"/>
      <c r="AF269" s="501"/>
      <c r="AG269" s="501"/>
      <c r="AH269" s="501"/>
      <c r="AI269" s="501"/>
      <c r="AJ269" s="502"/>
      <c r="AK269" s="498" t="e">
        <f ca="1">OFFSET(Calcu!X90,B269,0)</f>
        <v>#N/A</v>
      </c>
      <c r="AL269" s="501"/>
      <c r="AM269" s="501"/>
      <c r="AN269" s="501"/>
      <c r="AO269" s="501"/>
      <c r="AP269" s="501"/>
      <c r="AQ269" s="501"/>
      <c r="AR269" s="501"/>
      <c r="AS269" s="502"/>
      <c r="AT269" s="88"/>
    </row>
    <row r="270" spans="1:46" s="89" customFormat="1" ht="18" customHeight="1">
      <c r="A270" s="131"/>
      <c r="B270" s="637" t="e">
        <f>B263</f>
        <v>#N/A</v>
      </c>
      <c r="C270" s="638"/>
      <c r="D270" s="638"/>
      <c r="E270" s="638"/>
      <c r="F270" s="638"/>
      <c r="G270" s="638"/>
      <c r="H270" s="639"/>
      <c r="I270" s="498" t="e">
        <f ca="1">I263</f>
        <v>#N/A</v>
      </c>
      <c r="J270" s="499"/>
      <c r="K270" s="499"/>
      <c r="L270" s="499"/>
      <c r="M270" s="499"/>
      <c r="N270" s="499"/>
      <c r="O270" s="500"/>
      <c r="P270" s="498" t="e">
        <f ca="1">OFFSET(Calcu!U105,B270,0)</f>
        <v>#N/A</v>
      </c>
      <c r="Q270" s="501"/>
      <c r="R270" s="501"/>
      <c r="S270" s="501"/>
      <c r="T270" s="501"/>
      <c r="U270" s="501"/>
      <c r="V270" s="502"/>
      <c r="W270" s="498" t="e">
        <f ca="1">OFFSET(Calcu!V105,B270,0)</f>
        <v>#N/A</v>
      </c>
      <c r="X270" s="501"/>
      <c r="Y270" s="501"/>
      <c r="Z270" s="501"/>
      <c r="AA270" s="501"/>
      <c r="AB270" s="501"/>
      <c r="AC270" s="502"/>
      <c r="AD270" s="498" t="e">
        <f ca="1">OFFSET(Calcu!W105,B270,0)</f>
        <v>#N/A</v>
      </c>
      <c r="AE270" s="501"/>
      <c r="AF270" s="501"/>
      <c r="AG270" s="501"/>
      <c r="AH270" s="501"/>
      <c r="AI270" s="501"/>
      <c r="AJ270" s="502"/>
      <c r="AK270" s="498" t="e">
        <f ca="1">OFFSET(Calcu!X105,B270,0)</f>
        <v>#N/A</v>
      </c>
      <c r="AL270" s="501"/>
      <c r="AM270" s="501"/>
      <c r="AN270" s="501"/>
      <c r="AO270" s="501"/>
      <c r="AP270" s="501"/>
      <c r="AQ270" s="501"/>
      <c r="AR270" s="501"/>
      <c r="AS270" s="502"/>
      <c r="AT270" s="88"/>
    </row>
    <row r="271" spans="1:46" s="89" customFormat="1" ht="18" customHeight="1">
      <c r="A271" s="131"/>
      <c r="B271" s="233"/>
      <c r="C271" s="232"/>
      <c r="D271" s="232"/>
      <c r="E271" s="232"/>
      <c r="F271" s="232"/>
      <c r="G271" s="232"/>
      <c r="H271" s="232"/>
      <c r="I271" s="233"/>
      <c r="J271" s="233"/>
      <c r="K271" s="233"/>
      <c r="L271" s="233"/>
      <c r="M271" s="233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  <c r="Y271" s="233"/>
      <c r="Z271" s="233"/>
      <c r="AA271" s="233"/>
      <c r="AB271" s="233"/>
      <c r="AC271" s="233"/>
      <c r="AD271" s="233"/>
      <c r="AE271" s="233"/>
      <c r="AF271" s="233"/>
      <c r="AG271" s="233"/>
      <c r="AH271" s="233"/>
      <c r="AI271" s="233"/>
      <c r="AJ271" s="233"/>
      <c r="AK271" s="233"/>
      <c r="AL271" s="233"/>
      <c r="AM271" s="233"/>
      <c r="AN271" s="233"/>
      <c r="AO271" s="233"/>
      <c r="AP271" s="233"/>
      <c r="AQ271" s="233"/>
      <c r="AR271" s="233"/>
      <c r="AS271" s="233"/>
      <c r="AT271" s="88"/>
    </row>
    <row r="272" spans="1:46" ht="18" customHeight="1">
      <c r="A272" s="130" t="s">
        <v>67</v>
      </c>
      <c r="B272" s="234"/>
      <c r="C272" s="234"/>
      <c r="D272" s="234"/>
      <c r="E272" s="234"/>
      <c r="F272" s="234"/>
      <c r="G272" s="234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  <c r="AA272" s="234"/>
      <c r="AB272" s="234"/>
      <c r="AC272" s="234"/>
      <c r="AD272" s="234"/>
      <c r="AE272" s="234"/>
      <c r="AF272" s="234"/>
      <c r="AG272" s="234"/>
      <c r="AH272" s="234"/>
      <c r="AI272" s="234"/>
      <c r="AJ272" s="234"/>
      <c r="AK272" s="234"/>
      <c r="AL272" s="234"/>
      <c r="AM272" s="234"/>
      <c r="AN272" s="234"/>
      <c r="AO272" s="234"/>
      <c r="AP272" s="234"/>
      <c r="AQ272" s="234"/>
      <c r="AR272" s="234"/>
      <c r="AS272" s="234"/>
      <c r="AT272" s="234"/>
    </row>
    <row r="273" spans="1:92" ht="18" customHeight="1">
      <c r="A273" s="234"/>
      <c r="B273" s="570"/>
      <c r="C273" s="571"/>
      <c r="D273" s="505"/>
      <c r="E273" s="506"/>
      <c r="F273" s="506"/>
      <c r="G273" s="506"/>
      <c r="H273" s="507"/>
      <c r="I273" s="505">
        <v>1</v>
      </c>
      <c r="J273" s="506"/>
      <c r="K273" s="506"/>
      <c r="L273" s="506"/>
      <c r="M273" s="506"/>
      <c r="N273" s="506"/>
      <c r="O273" s="507"/>
      <c r="P273" s="505">
        <v>2</v>
      </c>
      <c r="Q273" s="506"/>
      <c r="R273" s="506"/>
      <c r="S273" s="506"/>
      <c r="T273" s="506"/>
      <c r="U273" s="506"/>
      <c r="V273" s="506"/>
      <c r="W273" s="507"/>
      <c r="X273" s="505">
        <v>3</v>
      </c>
      <c r="Y273" s="568"/>
      <c r="Z273" s="568"/>
      <c r="AA273" s="568"/>
      <c r="AB273" s="569"/>
      <c r="AC273" s="505">
        <v>4</v>
      </c>
      <c r="AD273" s="506"/>
      <c r="AE273" s="506"/>
      <c r="AF273" s="506"/>
      <c r="AG273" s="507"/>
      <c r="AH273" s="505">
        <v>5</v>
      </c>
      <c r="AI273" s="506"/>
      <c r="AJ273" s="506"/>
      <c r="AK273" s="506"/>
      <c r="AL273" s="506"/>
      <c r="AM273" s="506"/>
      <c r="AN273" s="506"/>
      <c r="AO273" s="507"/>
      <c r="AP273" s="505">
        <v>6</v>
      </c>
      <c r="AQ273" s="648"/>
      <c r="AR273" s="648"/>
      <c r="AS273" s="569"/>
      <c r="AT273" s="234"/>
    </row>
    <row r="274" spans="1:92" ht="18" customHeight="1">
      <c r="A274" s="234"/>
      <c r="B274" s="572"/>
      <c r="C274" s="573"/>
      <c r="D274" s="574" t="s">
        <v>68</v>
      </c>
      <c r="E274" s="575"/>
      <c r="F274" s="575"/>
      <c r="G274" s="575"/>
      <c r="H274" s="576"/>
      <c r="I274" s="574" t="s">
        <v>69</v>
      </c>
      <c r="J274" s="575"/>
      <c r="K274" s="575"/>
      <c r="L274" s="575"/>
      <c r="M274" s="575"/>
      <c r="N274" s="575"/>
      <c r="O274" s="576"/>
      <c r="P274" s="574" t="s">
        <v>226</v>
      </c>
      <c r="Q274" s="575"/>
      <c r="R274" s="575"/>
      <c r="S274" s="575"/>
      <c r="T274" s="575"/>
      <c r="U274" s="575"/>
      <c r="V274" s="575"/>
      <c r="W274" s="576"/>
      <c r="X274" s="574" t="s">
        <v>228</v>
      </c>
      <c r="Y274" s="589"/>
      <c r="Z274" s="589"/>
      <c r="AA274" s="589"/>
      <c r="AB274" s="590"/>
      <c r="AC274" s="574" t="s">
        <v>316</v>
      </c>
      <c r="AD274" s="575"/>
      <c r="AE274" s="575"/>
      <c r="AF274" s="575"/>
      <c r="AG274" s="576"/>
      <c r="AH274" s="574" t="s">
        <v>70</v>
      </c>
      <c r="AI274" s="575"/>
      <c r="AJ274" s="575"/>
      <c r="AK274" s="575"/>
      <c r="AL274" s="575"/>
      <c r="AM274" s="575"/>
      <c r="AN274" s="575"/>
      <c r="AO274" s="576"/>
      <c r="AP274" s="574" t="s">
        <v>71</v>
      </c>
      <c r="AQ274" s="649"/>
      <c r="AR274" s="649"/>
      <c r="AS274" s="590"/>
      <c r="AT274" s="234"/>
    </row>
    <row r="275" spans="1:92" ht="18" customHeight="1">
      <c r="A275" s="234"/>
      <c r="B275" s="572"/>
      <c r="C275" s="573"/>
      <c r="D275" s="577"/>
      <c r="E275" s="578"/>
      <c r="F275" s="578"/>
      <c r="G275" s="578"/>
      <c r="H275" s="579"/>
      <c r="I275" s="586" t="s">
        <v>72</v>
      </c>
      <c r="J275" s="587"/>
      <c r="K275" s="587"/>
      <c r="L275" s="587"/>
      <c r="M275" s="587"/>
      <c r="N275" s="587"/>
      <c r="O275" s="588"/>
      <c r="P275" s="583" t="s">
        <v>73</v>
      </c>
      <c r="Q275" s="584"/>
      <c r="R275" s="584"/>
      <c r="S275" s="584"/>
      <c r="T275" s="584"/>
      <c r="U275" s="584"/>
      <c r="V275" s="584"/>
      <c r="W275" s="585"/>
      <c r="X275" s="580"/>
      <c r="Y275" s="581"/>
      <c r="Z275" s="581"/>
      <c r="AA275" s="581"/>
      <c r="AB275" s="582"/>
      <c r="AC275" s="583" t="s">
        <v>317</v>
      </c>
      <c r="AD275" s="584"/>
      <c r="AE275" s="584"/>
      <c r="AF275" s="584"/>
      <c r="AG275" s="585"/>
      <c r="AH275" s="586" t="s">
        <v>88</v>
      </c>
      <c r="AI275" s="587"/>
      <c r="AJ275" s="587"/>
      <c r="AK275" s="587"/>
      <c r="AL275" s="587"/>
      <c r="AM275" s="587"/>
      <c r="AN275" s="587"/>
      <c r="AO275" s="588"/>
      <c r="AP275" s="580"/>
      <c r="AQ275" s="640"/>
      <c r="AR275" s="640"/>
      <c r="AS275" s="582"/>
      <c r="AT275" s="234"/>
    </row>
    <row r="276" spans="1:92" ht="18" customHeight="1">
      <c r="A276" s="234"/>
      <c r="B276" s="641" t="s">
        <v>318</v>
      </c>
      <c r="C276" s="642"/>
      <c r="D276" s="643" t="s">
        <v>722</v>
      </c>
      <c r="E276" s="644"/>
      <c r="F276" s="644"/>
      <c r="G276" s="644"/>
      <c r="H276" s="645"/>
      <c r="I276" s="511" t="e">
        <f ca="1">I262</f>
        <v>#N/A</v>
      </c>
      <c r="J276" s="512"/>
      <c r="K276" s="512"/>
      <c r="L276" s="512"/>
      <c r="M276" s="513">
        <f ca="1">I261</f>
        <v>0</v>
      </c>
      <c r="N276" s="564"/>
      <c r="O276" s="565"/>
      <c r="P276" s="646" t="e">
        <f ca="1">IF(OR(Z219="% of Reading",Z219="% of F.S"),I276*T219%,T219)/AF219</f>
        <v>#N/A</v>
      </c>
      <c r="Q276" s="647"/>
      <c r="R276" s="647"/>
      <c r="S276" s="647"/>
      <c r="T276" s="647"/>
      <c r="U276" s="513">
        <f ca="1">M276</f>
        <v>0</v>
      </c>
      <c r="V276" s="513"/>
      <c r="W276" s="514"/>
      <c r="X276" s="505" t="s">
        <v>238</v>
      </c>
      <c r="Y276" s="648"/>
      <c r="Z276" s="648"/>
      <c r="AA276" s="648"/>
      <c r="AB276" s="569"/>
      <c r="AC276" s="518">
        <v>1</v>
      </c>
      <c r="AD276" s="519"/>
      <c r="AE276" s="519"/>
      <c r="AF276" s="519"/>
      <c r="AG276" s="520"/>
      <c r="AH276" s="511" t="e">
        <f t="shared" ref="AH276" ca="1" si="1">P276*AC276</f>
        <v>#N/A</v>
      </c>
      <c r="AI276" s="512"/>
      <c r="AJ276" s="512"/>
      <c r="AK276" s="512"/>
      <c r="AL276" s="512"/>
      <c r="AM276" s="513">
        <f ca="1">U276</f>
        <v>0</v>
      </c>
      <c r="AN276" s="513"/>
      <c r="AO276" s="514"/>
      <c r="AP276" s="505" t="s">
        <v>245</v>
      </c>
      <c r="AQ276" s="648"/>
      <c r="AR276" s="648"/>
      <c r="AS276" s="569"/>
      <c r="AT276" s="234"/>
    </row>
    <row r="277" spans="1:92" ht="18" customHeight="1">
      <c r="A277" s="234"/>
      <c r="B277" s="570" t="s">
        <v>240</v>
      </c>
      <c r="C277" s="571"/>
      <c r="D277" s="643" t="s">
        <v>723</v>
      </c>
      <c r="E277" s="644"/>
      <c r="F277" s="644"/>
      <c r="G277" s="644"/>
      <c r="H277" s="645"/>
      <c r="I277" s="659" t="e">
        <f ca="1">AH262</f>
        <v>#N/A</v>
      </c>
      <c r="J277" s="660"/>
      <c r="K277" s="660"/>
      <c r="L277" s="660"/>
      <c r="M277" s="513">
        <f ca="1">AH261</f>
        <v>0</v>
      </c>
      <c r="N277" s="564"/>
      <c r="O277" s="565"/>
      <c r="P277" s="659" t="e">
        <f ca="1">SQRT(SUMSQ(P278,P279,P280,P281))</f>
        <v>#N/A</v>
      </c>
      <c r="Q277" s="660"/>
      <c r="R277" s="660"/>
      <c r="S277" s="660"/>
      <c r="T277" s="660"/>
      <c r="U277" s="513">
        <f ca="1">M277</f>
        <v>0</v>
      </c>
      <c r="V277" s="513"/>
      <c r="W277" s="514"/>
      <c r="X277" s="574" t="s">
        <v>76</v>
      </c>
      <c r="Y277" s="575"/>
      <c r="Z277" s="575"/>
      <c r="AA277" s="575"/>
      <c r="AB277" s="576"/>
      <c r="AC277" s="661">
        <v>-1</v>
      </c>
      <c r="AD277" s="662"/>
      <c r="AE277" s="662"/>
      <c r="AF277" s="662"/>
      <c r="AG277" s="663"/>
      <c r="AH277" s="659" t="e">
        <f ca="1">ABS(P277*AC277)</f>
        <v>#N/A</v>
      </c>
      <c r="AI277" s="660"/>
      <c r="AJ277" s="660"/>
      <c r="AK277" s="660"/>
      <c r="AL277" s="660"/>
      <c r="AM277" s="513">
        <f ca="1">U277</f>
        <v>0</v>
      </c>
      <c r="AN277" s="513"/>
      <c r="AO277" s="514"/>
      <c r="AP277" s="668" t="e">
        <f ca="1">IF(SUM(AH279:AM281)=0,"∞",AH277^4/SUM(AH279^4/AP279,AH280^4/AP280,AH281^4/AP281))</f>
        <v>#VALUE!</v>
      </c>
      <c r="AQ277" s="669"/>
      <c r="AR277" s="669"/>
      <c r="AS277" s="670"/>
      <c r="AT277" s="234"/>
    </row>
    <row r="278" spans="1:92" ht="18" customHeight="1">
      <c r="A278" s="234"/>
      <c r="B278" s="641" t="s">
        <v>242</v>
      </c>
      <c r="C278" s="642"/>
      <c r="D278" s="653" t="s">
        <v>724</v>
      </c>
      <c r="E278" s="654"/>
      <c r="F278" s="654"/>
      <c r="G278" s="654"/>
      <c r="H278" s="655"/>
      <c r="I278" s="656">
        <v>0</v>
      </c>
      <c r="J278" s="657"/>
      <c r="K278" s="657"/>
      <c r="L278" s="657"/>
      <c r="M278" s="657"/>
      <c r="N278" s="657"/>
      <c r="O278" s="658"/>
      <c r="P278" s="511" t="e">
        <f ca="1">H219/2/SQRT(3)</f>
        <v>#N/A</v>
      </c>
      <c r="Q278" s="512"/>
      <c r="R278" s="512"/>
      <c r="S278" s="512"/>
      <c r="T278" s="512"/>
      <c r="U278" s="512"/>
      <c r="V278" s="513">
        <f ca="1">U277</f>
        <v>0</v>
      </c>
      <c r="W278" s="514"/>
      <c r="X278" s="515" t="s">
        <v>241</v>
      </c>
      <c r="Y278" s="516"/>
      <c r="Z278" s="516"/>
      <c r="AA278" s="516"/>
      <c r="AB278" s="517"/>
      <c r="AC278" s="508">
        <v>1</v>
      </c>
      <c r="AD278" s="509"/>
      <c r="AE278" s="509"/>
      <c r="AF278" s="509"/>
      <c r="AG278" s="510"/>
      <c r="AH278" s="511" t="e">
        <f t="shared" ref="AH278:AH280" ca="1" si="2">P278*AC278</f>
        <v>#N/A</v>
      </c>
      <c r="AI278" s="512"/>
      <c r="AJ278" s="512"/>
      <c r="AK278" s="512"/>
      <c r="AL278" s="512"/>
      <c r="AM278" s="512"/>
      <c r="AN278" s="513">
        <f ca="1">V278</f>
        <v>0</v>
      </c>
      <c r="AO278" s="514"/>
      <c r="AP278" s="515" t="s">
        <v>75</v>
      </c>
      <c r="AQ278" s="516"/>
      <c r="AR278" s="516"/>
      <c r="AS278" s="517"/>
      <c r="AT278" s="234"/>
    </row>
    <row r="279" spans="1:92" ht="18" customHeight="1">
      <c r="A279" s="234"/>
      <c r="B279" s="641" t="s">
        <v>319</v>
      </c>
      <c r="C279" s="642"/>
      <c r="D279" s="653" t="s">
        <v>725</v>
      </c>
      <c r="E279" s="654"/>
      <c r="F279" s="654"/>
      <c r="G279" s="654"/>
      <c r="H279" s="655"/>
      <c r="I279" s="656">
        <v>0</v>
      </c>
      <c r="J279" s="657"/>
      <c r="K279" s="657"/>
      <c r="L279" s="657"/>
      <c r="M279" s="657"/>
      <c r="N279" s="657"/>
      <c r="O279" s="658"/>
      <c r="P279" s="511" t="e">
        <f ca="1">B221/2/SQRT(3)</f>
        <v>#VALUE!</v>
      </c>
      <c r="Q279" s="512"/>
      <c r="R279" s="512"/>
      <c r="S279" s="512"/>
      <c r="T279" s="512"/>
      <c r="U279" s="512"/>
      <c r="V279" s="513">
        <f ca="1">V278</f>
        <v>0</v>
      </c>
      <c r="W279" s="514"/>
      <c r="X279" s="515" t="s">
        <v>320</v>
      </c>
      <c r="Y279" s="516"/>
      <c r="Z279" s="516"/>
      <c r="AA279" s="516"/>
      <c r="AB279" s="517"/>
      <c r="AC279" s="508">
        <v>1</v>
      </c>
      <c r="AD279" s="509"/>
      <c r="AE279" s="509"/>
      <c r="AF279" s="509"/>
      <c r="AG279" s="510"/>
      <c r="AH279" s="511" t="e">
        <f t="shared" ca="1" si="2"/>
        <v>#VALUE!</v>
      </c>
      <c r="AI279" s="512"/>
      <c r="AJ279" s="512"/>
      <c r="AK279" s="512"/>
      <c r="AL279" s="512"/>
      <c r="AM279" s="512"/>
      <c r="AN279" s="513">
        <f ca="1">V279</f>
        <v>0</v>
      </c>
      <c r="AO279" s="514"/>
      <c r="AP279" s="515">
        <f>1/2*(100/20)^2</f>
        <v>12.5</v>
      </c>
      <c r="AQ279" s="516"/>
      <c r="AR279" s="516"/>
      <c r="AS279" s="517"/>
      <c r="AT279" s="234"/>
    </row>
    <row r="280" spans="1:92" ht="18" customHeight="1">
      <c r="A280" s="234"/>
      <c r="B280" s="641" t="s">
        <v>321</v>
      </c>
      <c r="C280" s="642"/>
      <c r="D280" s="653" t="s">
        <v>726</v>
      </c>
      <c r="E280" s="654"/>
      <c r="F280" s="654"/>
      <c r="G280" s="654"/>
      <c r="H280" s="655"/>
      <c r="I280" s="656">
        <v>0</v>
      </c>
      <c r="J280" s="657"/>
      <c r="K280" s="657"/>
      <c r="L280" s="657"/>
      <c r="M280" s="657"/>
      <c r="N280" s="657"/>
      <c r="O280" s="658"/>
      <c r="P280" s="511" t="e">
        <f ca="1">MAX(AK269:AS270)/2/SQRT(3)</f>
        <v>#N/A</v>
      </c>
      <c r="Q280" s="512"/>
      <c r="R280" s="512"/>
      <c r="S280" s="512"/>
      <c r="T280" s="512"/>
      <c r="U280" s="512"/>
      <c r="V280" s="513">
        <f ca="1">V279</f>
        <v>0</v>
      </c>
      <c r="W280" s="514"/>
      <c r="X280" s="515" t="s">
        <v>241</v>
      </c>
      <c r="Y280" s="516"/>
      <c r="Z280" s="516"/>
      <c r="AA280" s="516"/>
      <c r="AB280" s="517"/>
      <c r="AC280" s="508">
        <v>1</v>
      </c>
      <c r="AD280" s="509"/>
      <c r="AE280" s="509"/>
      <c r="AF280" s="509"/>
      <c r="AG280" s="510"/>
      <c r="AH280" s="511" t="e">
        <f t="shared" ca="1" si="2"/>
        <v>#N/A</v>
      </c>
      <c r="AI280" s="512"/>
      <c r="AJ280" s="512"/>
      <c r="AK280" s="512"/>
      <c r="AL280" s="512"/>
      <c r="AM280" s="512"/>
      <c r="AN280" s="513">
        <f ca="1">V280</f>
        <v>0</v>
      </c>
      <c r="AO280" s="514"/>
      <c r="AP280" s="515">
        <f>1/2*(100/20)^2</f>
        <v>12.5</v>
      </c>
      <c r="AQ280" s="516"/>
      <c r="AR280" s="516"/>
      <c r="AS280" s="517"/>
      <c r="AT280" s="234"/>
    </row>
    <row r="281" spans="1:92" ht="18" customHeight="1">
      <c r="A281" s="234"/>
      <c r="B281" s="641" t="s">
        <v>322</v>
      </c>
      <c r="C281" s="642"/>
      <c r="D281" s="653" t="s">
        <v>727</v>
      </c>
      <c r="E281" s="654"/>
      <c r="F281" s="654"/>
      <c r="G281" s="654"/>
      <c r="H281" s="655"/>
      <c r="I281" s="656">
        <v>0</v>
      </c>
      <c r="J281" s="657"/>
      <c r="K281" s="657"/>
      <c r="L281" s="657"/>
      <c r="M281" s="657"/>
      <c r="N281" s="657"/>
      <c r="O281" s="658"/>
      <c r="P281" s="511" t="e">
        <f ca="1">ABS(H221/2/SQRT(3))</f>
        <v>#N/A</v>
      </c>
      <c r="Q281" s="512"/>
      <c r="R281" s="512"/>
      <c r="S281" s="512"/>
      <c r="T281" s="512"/>
      <c r="U281" s="512"/>
      <c r="V281" s="513">
        <f ca="1">V280</f>
        <v>0</v>
      </c>
      <c r="W281" s="514"/>
      <c r="X281" s="515" t="s">
        <v>241</v>
      </c>
      <c r="Y281" s="516"/>
      <c r="Z281" s="516"/>
      <c r="AA281" s="516"/>
      <c r="AB281" s="517"/>
      <c r="AC281" s="508">
        <v>1</v>
      </c>
      <c r="AD281" s="509"/>
      <c r="AE281" s="509"/>
      <c r="AF281" s="509"/>
      <c r="AG281" s="510"/>
      <c r="AH281" s="511" t="e">
        <f ca="1">ABS(P281*AC281)</f>
        <v>#N/A</v>
      </c>
      <c r="AI281" s="512"/>
      <c r="AJ281" s="512"/>
      <c r="AK281" s="512"/>
      <c r="AL281" s="512"/>
      <c r="AM281" s="512"/>
      <c r="AN281" s="513">
        <f ca="1">V281</f>
        <v>0</v>
      </c>
      <c r="AO281" s="514"/>
      <c r="AP281" s="515">
        <f>1/2*(100/20)^2</f>
        <v>12.5</v>
      </c>
      <c r="AQ281" s="516"/>
      <c r="AR281" s="516"/>
      <c r="AS281" s="517"/>
      <c r="AT281" s="234"/>
    </row>
    <row r="282" spans="1:92" ht="18" customHeight="1">
      <c r="A282" s="234"/>
      <c r="B282" s="641" t="s">
        <v>247</v>
      </c>
      <c r="C282" s="642"/>
      <c r="D282" s="643" t="s">
        <v>728</v>
      </c>
      <c r="E282" s="644"/>
      <c r="F282" s="644"/>
      <c r="G282" s="644"/>
      <c r="H282" s="645"/>
      <c r="I282" s="646" t="e">
        <f ca="1">AN262</f>
        <v>#N/A</v>
      </c>
      <c r="J282" s="647"/>
      <c r="K282" s="647"/>
      <c r="L282" s="647"/>
      <c r="M282" s="513">
        <f ca="1">AN261</f>
        <v>0</v>
      </c>
      <c r="N282" s="564"/>
      <c r="O282" s="565"/>
      <c r="P282" s="664" t="s">
        <v>248</v>
      </c>
      <c r="Q282" s="665"/>
      <c r="R282" s="665"/>
      <c r="S282" s="665"/>
      <c r="T282" s="665"/>
      <c r="U282" s="665"/>
      <c r="V282" s="665"/>
      <c r="W282" s="666"/>
      <c r="X282" s="505" t="s">
        <v>248</v>
      </c>
      <c r="Y282" s="648"/>
      <c r="Z282" s="648"/>
      <c r="AA282" s="648"/>
      <c r="AB282" s="569"/>
      <c r="AC282" s="518" t="s">
        <v>248</v>
      </c>
      <c r="AD282" s="519"/>
      <c r="AE282" s="519"/>
      <c r="AF282" s="519"/>
      <c r="AG282" s="520"/>
      <c r="AH282" s="511" t="e">
        <f ca="1">SQRT(SUMSQ(AH276,AH277))</f>
        <v>#N/A</v>
      </c>
      <c r="AI282" s="512"/>
      <c r="AJ282" s="512"/>
      <c r="AK282" s="512"/>
      <c r="AL282" s="512"/>
      <c r="AM282" s="513">
        <f ca="1">M282</f>
        <v>0</v>
      </c>
      <c r="AN282" s="513"/>
      <c r="AO282" s="514"/>
      <c r="AP282" s="505" t="e">
        <f ca="1">IF(AP277="∞","∞",ROUNDDOWN(AH282^4/(AH277^4/AP277),0))</f>
        <v>#VALUE!</v>
      </c>
      <c r="AQ282" s="506"/>
      <c r="AR282" s="506"/>
      <c r="AS282" s="507"/>
      <c r="AT282" s="234"/>
      <c r="BD282" s="90"/>
      <c r="BE282" s="90"/>
      <c r="BF282" s="90"/>
      <c r="BG282" s="90"/>
      <c r="BH282" s="91"/>
      <c r="BI282" s="92"/>
      <c r="BJ282" s="92"/>
      <c r="BK282" s="93"/>
      <c r="BL282" s="93"/>
      <c r="BM282" s="93"/>
      <c r="BN282" s="93"/>
      <c r="BO282" s="93"/>
      <c r="BP282" s="93"/>
      <c r="BQ282" s="93"/>
      <c r="BR282" s="93"/>
      <c r="BS282" s="94"/>
      <c r="BT282" s="237"/>
      <c r="BU282" s="237"/>
      <c r="BV282" s="237"/>
      <c r="BW282" s="236"/>
      <c r="BX282" s="95"/>
      <c r="BY282" s="95"/>
      <c r="BZ282" s="95"/>
      <c r="CA282" s="95"/>
      <c r="CB282" s="95"/>
      <c r="CC282" s="129"/>
      <c r="CD282" s="129"/>
      <c r="CE282" s="129"/>
      <c r="CF282" s="129"/>
      <c r="CG282" s="129"/>
      <c r="CH282" s="91"/>
      <c r="CI282" s="92"/>
      <c r="CJ282" s="92"/>
      <c r="CK282" s="94"/>
      <c r="CL282" s="237"/>
      <c r="CM282" s="237"/>
      <c r="CN282" s="236"/>
    </row>
    <row r="283" spans="1:92" s="234" customFormat="1" ht="18" customHeight="1"/>
    <row r="284" spans="1:92" s="89" customFormat="1" ht="18" customHeight="1">
      <c r="A284" s="96" t="s">
        <v>610</v>
      </c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</row>
    <row r="285" spans="1:92" s="89" customFormat="1" ht="18" customHeight="1">
      <c r="B285" s="92" t="s">
        <v>611</v>
      </c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</row>
    <row r="286" spans="1:92" s="89" customFormat="1" ht="18" customHeight="1">
      <c r="A286" s="88"/>
      <c r="B286" s="88"/>
      <c r="C286" s="231"/>
      <c r="D286" s="88"/>
      <c r="E286" s="125"/>
      <c r="F286" s="88"/>
      <c r="G286" s="119" t="s">
        <v>759</v>
      </c>
      <c r="H286" s="503" t="s">
        <v>305</v>
      </c>
      <c r="I286" s="503"/>
      <c r="J286" s="504" t="e">
        <f ca="1">AH282</f>
        <v>#N/A</v>
      </c>
      <c r="K286" s="504"/>
      <c r="L286" s="504"/>
      <c r="M286" s="504"/>
      <c r="N286" s="343">
        <f ca="1">AM282</f>
        <v>0</v>
      </c>
      <c r="O286" s="341"/>
      <c r="P286" s="244"/>
      <c r="Q286" s="245" t="s">
        <v>306</v>
      </c>
      <c r="R286" s="504" t="e">
        <f ca="1">J286*2</f>
        <v>#N/A</v>
      </c>
      <c r="S286" s="504"/>
      <c r="T286" s="504"/>
      <c r="U286" s="504"/>
      <c r="V286" s="343">
        <f ca="1">N286</f>
        <v>0</v>
      </c>
      <c r="W286" s="234"/>
      <c r="X286" s="234"/>
      <c r="Y286" s="234"/>
      <c r="Z286" s="234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</row>
    <row r="289" spans="1:55" s="89" customFormat="1" ht="18.75" customHeight="1">
      <c r="A289" s="240" t="s">
        <v>323</v>
      </c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</row>
    <row r="290" spans="1:55" ht="18.75" customHeight="1">
      <c r="A290" s="130" t="s">
        <v>308</v>
      </c>
    </row>
    <row r="291" spans="1:55" ht="18.75" customHeight="1">
      <c r="B291" s="560" t="s">
        <v>85</v>
      </c>
      <c r="C291" s="560"/>
      <c r="D291" s="560"/>
      <c r="E291" s="560"/>
      <c r="F291" s="560"/>
      <c r="G291" s="560"/>
      <c r="H291" s="560" t="s">
        <v>310</v>
      </c>
      <c r="I291" s="560"/>
      <c r="J291" s="560"/>
      <c r="K291" s="560"/>
      <c r="L291" s="560"/>
      <c r="M291" s="560"/>
      <c r="N291" s="561" t="s">
        <v>311</v>
      </c>
      <c r="O291" s="561"/>
      <c r="P291" s="561"/>
      <c r="Q291" s="561"/>
      <c r="R291" s="561"/>
      <c r="S291" s="561"/>
      <c r="T291" s="495" t="s">
        <v>612</v>
      </c>
      <c r="U291" s="496"/>
      <c r="V291" s="496"/>
      <c r="W291" s="496"/>
      <c r="X291" s="496"/>
      <c r="Y291" s="496"/>
      <c r="Z291" s="496"/>
      <c r="AA291" s="496"/>
      <c r="AB291" s="496"/>
      <c r="AC291" s="496"/>
      <c r="AD291" s="496"/>
      <c r="AE291" s="497"/>
      <c r="AF291" s="562" t="s">
        <v>314</v>
      </c>
      <c r="AG291" s="562"/>
      <c r="AH291" s="562"/>
      <c r="AI291" s="562"/>
      <c r="AJ291" s="562"/>
      <c r="AK291" s="562"/>
      <c r="AL291" s="561" t="s">
        <v>315</v>
      </c>
      <c r="AM291" s="561"/>
      <c r="AN291" s="561"/>
      <c r="AO291" s="561"/>
      <c r="AP291" s="561"/>
      <c r="AQ291" s="561"/>
    </row>
    <row r="292" spans="1:55" ht="18.75" customHeight="1">
      <c r="B292" s="611">
        <f>MAX(Calcu!D173:D202)</f>
        <v>0</v>
      </c>
      <c r="C292" s="611"/>
      <c r="D292" s="611"/>
      <c r="E292" s="611"/>
      <c r="F292" s="611"/>
      <c r="G292" s="611"/>
      <c r="H292" s="611" t="e">
        <f ca="1">Calcu!J167*Calcu!L167</f>
        <v>#N/A</v>
      </c>
      <c r="I292" s="611"/>
      <c r="J292" s="611"/>
      <c r="K292" s="611"/>
      <c r="L292" s="611"/>
      <c r="M292" s="611"/>
      <c r="N292" s="494">
        <f ca="1">Calcu!D172</f>
        <v>0</v>
      </c>
      <c r="O292" s="494"/>
      <c r="P292" s="494"/>
      <c r="Q292" s="494"/>
      <c r="R292" s="494"/>
      <c r="S292" s="494"/>
      <c r="T292" s="521" t="e">
        <f ca="1">OFFSET(표준압력!Z200,AL292,0)</f>
        <v>#N/A</v>
      </c>
      <c r="U292" s="521"/>
      <c r="V292" s="521"/>
      <c r="W292" s="521"/>
      <c r="X292" s="521"/>
      <c r="Y292" s="521"/>
      <c r="Z292" s="521">
        <f ca="1">표준압력!AA201</f>
        <v>0</v>
      </c>
      <c r="AA292" s="521"/>
      <c r="AB292" s="521"/>
      <c r="AC292" s="521"/>
      <c r="AD292" s="521"/>
      <c r="AE292" s="521"/>
      <c r="AF292" s="494">
        <v>2</v>
      </c>
      <c r="AG292" s="494"/>
      <c r="AH292" s="494"/>
      <c r="AI292" s="494"/>
      <c r="AJ292" s="494"/>
      <c r="AK292" s="494"/>
      <c r="AL292" s="494" t="e">
        <f>MATCH(TRUE,Calcu!I173:I202,0)</f>
        <v>#N/A</v>
      </c>
      <c r="AM292" s="494"/>
      <c r="AN292" s="494"/>
      <c r="AO292" s="494"/>
      <c r="AP292" s="494"/>
      <c r="AQ292" s="494"/>
    </row>
    <row r="293" spans="1:55" ht="18.75" customHeight="1">
      <c r="B293" s="561" t="s">
        <v>312</v>
      </c>
      <c r="C293" s="561"/>
      <c r="D293" s="561"/>
      <c r="E293" s="561"/>
      <c r="F293" s="561"/>
      <c r="G293" s="561"/>
      <c r="H293" s="561" t="s">
        <v>313</v>
      </c>
      <c r="I293" s="561"/>
      <c r="J293" s="561"/>
      <c r="K293" s="561"/>
      <c r="L293" s="561"/>
      <c r="M293" s="561"/>
      <c r="N293" s="495" t="s">
        <v>793</v>
      </c>
      <c r="O293" s="496"/>
      <c r="P293" s="496"/>
      <c r="Q293" s="496"/>
      <c r="R293" s="496"/>
      <c r="S293" s="496"/>
      <c r="T293" s="496"/>
      <c r="U293" s="496"/>
      <c r="V293" s="496"/>
      <c r="W293" s="496"/>
      <c r="X293" s="496"/>
      <c r="Y293" s="496"/>
      <c r="Z293" s="496"/>
      <c r="AA293" s="496"/>
      <c r="AB293" s="496"/>
      <c r="AC293" s="496"/>
      <c r="AD293" s="496"/>
      <c r="AE293" s="496"/>
      <c r="AF293" s="496"/>
      <c r="AG293" s="496"/>
      <c r="AH293" s="496"/>
      <c r="AI293" s="496"/>
      <c r="AJ293" s="496"/>
      <c r="AK293" s="497"/>
      <c r="AL293" s="392"/>
      <c r="AM293" s="392"/>
      <c r="AN293" s="392"/>
      <c r="AO293" s="392"/>
      <c r="AP293" s="392"/>
      <c r="AQ293" s="392"/>
      <c r="AR293" s="95"/>
      <c r="AS293" s="95"/>
      <c r="AT293" s="95"/>
      <c r="AU293" s="95"/>
      <c r="AV293" s="95"/>
      <c r="AW293" s="95"/>
      <c r="AX293" s="95"/>
      <c r="AY293" s="95"/>
      <c r="AZ293" s="95"/>
      <c r="BA293" s="95"/>
      <c r="BB293" s="95"/>
      <c r="BC293" s="95"/>
    </row>
    <row r="294" spans="1:55" ht="18.75" customHeight="1">
      <c r="B294" s="494" t="e">
        <f ca="1">MAX(ABS(Calcu!Q188-Calcu!Q173),ABS(Calcu!R188-Calcu!R173),ABS(Calcu!S188-Calcu!S173))</f>
        <v>#VALUE!</v>
      </c>
      <c r="C294" s="494"/>
      <c r="D294" s="494"/>
      <c r="E294" s="494"/>
      <c r="F294" s="494"/>
      <c r="G294" s="494"/>
      <c r="H294" s="494" t="e">
        <f ca="1">((P336-P335)+(V336-V335)+(AB336-AB335))/3</f>
        <v>#N/A</v>
      </c>
      <c r="I294" s="494"/>
      <c r="J294" s="494"/>
      <c r="K294" s="494"/>
      <c r="L294" s="494"/>
      <c r="M294" s="494"/>
      <c r="N294" s="494" t="str">
        <f ca="1">표준압력!G234</f>
        <v/>
      </c>
      <c r="O294" s="494"/>
      <c r="P294" s="494"/>
      <c r="Q294" s="494"/>
      <c r="R294" s="494"/>
      <c r="S294" s="494"/>
      <c r="T294" s="494" t="str">
        <f ca="1">표준압력!H234</f>
        <v/>
      </c>
      <c r="U294" s="494"/>
      <c r="V294" s="494"/>
      <c r="W294" s="494"/>
      <c r="X294" s="494"/>
      <c r="Y294" s="494"/>
      <c r="Z294" s="494" t="str">
        <f ca="1">표준압력!P234</f>
        <v/>
      </c>
      <c r="AA294" s="494"/>
      <c r="AB294" s="494"/>
      <c r="AC294" s="494"/>
      <c r="AD294" s="494"/>
      <c r="AE294" s="494"/>
      <c r="AF294" s="494" t="str">
        <f ca="1">표준압력!Q234</f>
        <v/>
      </c>
      <c r="AG294" s="494"/>
      <c r="AH294" s="494"/>
      <c r="AI294" s="494"/>
      <c r="AJ294" s="494"/>
      <c r="AK294" s="494"/>
      <c r="BC294" s="95"/>
    </row>
    <row r="295" spans="1:55" ht="18" customHeight="1">
      <c r="A295" s="234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  <c r="AB295" s="234"/>
      <c r="AC295" s="234"/>
      <c r="AD295" s="234"/>
      <c r="AE295" s="234"/>
      <c r="AF295" s="234"/>
      <c r="AG295" s="234"/>
      <c r="AH295" s="234"/>
      <c r="AI295" s="234"/>
      <c r="AJ295" s="234"/>
    </row>
    <row r="296" spans="1:55" ht="18" customHeight="1">
      <c r="A296" s="130" t="s">
        <v>61</v>
      </c>
      <c r="B296" s="234"/>
      <c r="C296" s="234"/>
      <c r="D296" s="234"/>
      <c r="E296" s="234"/>
      <c r="F296" s="234"/>
      <c r="G296" s="234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  <c r="AA296" s="234"/>
      <c r="AB296" s="234"/>
      <c r="AC296" s="234"/>
      <c r="AD296" s="234"/>
      <c r="AE296" s="234"/>
      <c r="AF296" s="234"/>
      <c r="AG296" s="234"/>
      <c r="AH296" s="234"/>
      <c r="AI296" s="234"/>
      <c r="AJ296" s="234"/>
      <c r="AK296" s="234"/>
      <c r="AL296" s="234"/>
      <c r="AM296" s="234"/>
      <c r="AN296" s="234"/>
      <c r="AO296" s="234"/>
      <c r="AP296" s="234"/>
      <c r="AQ296" s="234"/>
      <c r="AR296" s="234"/>
      <c r="AS296" s="234"/>
      <c r="AT296" s="234"/>
    </row>
    <row r="297" spans="1:55" ht="18" customHeight="1">
      <c r="A297" s="234"/>
      <c r="B297" s="551" t="s">
        <v>210</v>
      </c>
      <c r="C297" s="552"/>
      <c r="D297" s="552"/>
      <c r="E297" s="552"/>
      <c r="F297" s="552"/>
      <c r="G297" s="552"/>
      <c r="H297" s="553"/>
      <c r="I297" s="551" t="s">
        <v>720</v>
      </c>
      <c r="J297" s="552"/>
      <c r="K297" s="552"/>
      <c r="L297" s="552"/>
      <c r="M297" s="552"/>
      <c r="N297" s="552"/>
      <c r="O297" s="553"/>
      <c r="P297" s="592" t="e">
        <f>Calcu!$J$328&amp;" 지시값"</f>
        <v>#N/A</v>
      </c>
      <c r="Q297" s="593"/>
      <c r="R297" s="593"/>
      <c r="S297" s="593"/>
      <c r="T297" s="593"/>
      <c r="U297" s="593"/>
      <c r="V297" s="593"/>
      <c r="W297" s="593"/>
      <c r="X297" s="593"/>
      <c r="Y297" s="593"/>
      <c r="Z297" s="593"/>
      <c r="AA297" s="593"/>
      <c r="AB297" s="593"/>
      <c r="AC297" s="593"/>
      <c r="AD297" s="594" t="s">
        <v>570</v>
      </c>
      <c r="AE297" s="594"/>
      <c r="AF297" s="594"/>
      <c r="AG297" s="594"/>
      <c r="AH297" s="594"/>
      <c r="AI297" s="594"/>
      <c r="AJ297" s="595"/>
      <c r="AK297" s="234"/>
      <c r="AL297" s="234"/>
      <c r="AM297" s="234"/>
      <c r="AN297" s="234"/>
      <c r="AO297" s="234"/>
      <c r="AP297" s="234"/>
      <c r="AQ297" s="234"/>
      <c r="AR297" s="86"/>
      <c r="AS297" s="86"/>
      <c r="AT297" s="234"/>
    </row>
    <row r="298" spans="1:55" ht="18" customHeight="1">
      <c r="A298" s="234"/>
      <c r="B298" s="554"/>
      <c r="C298" s="555"/>
      <c r="D298" s="555"/>
      <c r="E298" s="555"/>
      <c r="F298" s="555"/>
      <c r="G298" s="555"/>
      <c r="H298" s="556"/>
      <c r="I298" s="557"/>
      <c r="J298" s="558"/>
      <c r="K298" s="558"/>
      <c r="L298" s="558"/>
      <c r="M298" s="558"/>
      <c r="N298" s="558"/>
      <c r="O298" s="559"/>
      <c r="P298" s="548" t="s">
        <v>211</v>
      </c>
      <c r="Q298" s="549"/>
      <c r="R298" s="549"/>
      <c r="S298" s="549"/>
      <c r="T298" s="549"/>
      <c r="U298" s="549"/>
      <c r="V298" s="550"/>
      <c r="W298" s="548" t="s">
        <v>63</v>
      </c>
      <c r="X298" s="549"/>
      <c r="Y298" s="549"/>
      <c r="Z298" s="549"/>
      <c r="AA298" s="549"/>
      <c r="AB298" s="549"/>
      <c r="AC298" s="550"/>
      <c r="AD298" s="548" t="s">
        <v>64</v>
      </c>
      <c r="AE298" s="549"/>
      <c r="AF298" s="549"/>
      <c r="AG298" s="549"/>
      <c r="AH298" s="549"/>
      <c r="AI298" s="549"/>
      <c r="AJ298" s="550"/>
      <c r="AK298" s="234"/>
      <c r="AL298" s="234"/>
      <c r="AM298" s="234"/>
      <c r="AN298" s="234"/>
      <c r="AO298" s="234"/>
      <c r="AP298" s="234"/>
      <c r="AQ298" s="234"/>
      <c r="AR298" s="86"/>
      <c r="AS298" s="86"/>
      <c r="AT298" s="234"/>
    </row>
    <row r="299" spans="1:55" ht="18" customHeight="1">
      <c r="A299" s="234"/>
      <c r="B299" s="557"/>
      <c r="C299" s="558"/>
      <c r="D299" s="558"/>
      <c r="E299" s="558"/>
      <c r="F299" s="558"/>
      <c r="G299" s="558"/>
      <c r="H299" s="559"/>
      <c r="I299" s="563">
        <f ca="1">Calcu!E172</f>
        <v>0</v>
      </c>
      <c r="J299" s="564"/>
      <c r="K299" s="564"/>
      <c r="L299" s="564"/>
      <c r="M299" s="564"/>
      <c r="N299" s="564"/>
      <c r="O299" s="565"/>
      <c r="P299" s="563">
        <f ca="1">Calcu!J172</f>
        <v>0</v>
      </c>
      <c r="Q299" s="566"/>
      <c r="R299" s="566"/>
      <c r="S299" s="566"/>
      <c r="T299" s="566"/>
      <c r="U299" s="566"/>
      <c r="V299" s="567"/>
      <c r="W299" s="563">
        <f ca="1">Calcu!K172</f>
        <v>0</v>
      </c>
      <c r="X299" s="566"/>
      <c r="Y299" s="566"/>
      <c r="Z299" s="566"/>
      <c r="AA299" s="566"/>
      <c r="AB299" s="566"/>
      <c r="AC299" s="567"/>
      <c r="AD299" s="563">
        <f ca="1">Calcu!L172</f>
        <v>0</v>
      </c>
      <c r="AE299" s="566"/>
      <c r="AF299" s="566"/>
      <c r="AG299" s="566"/>
      <c r="AH299" s="566"/>
      <c r="AI299" s="566"/>
      <c r="AJ299" s="567"/>
      <c r="AK299" s="234"/>
      <c r="AL299" s="234"/>
      <c r="AM299" s="234"/>
      <c r="AN299" s="234"/>
      <c r="AO299" s="234"/>
      <c r="AP299" s="234"/>
      <c r="AQ299" s="234"/>
      <c r="AR299" s="86"/>
      <c r="AS299" s="86"/>
      <c r="AT299" s="234"/>
    </row>
    <row r="300" spans="1:55" ht="18" customHeight="1">
      <c r="A300" s="234"/>
      <c r="B300" s="545">
        <f>Calcu!C173</f>
        <v>1</v>
      </c>
      <c r="C300" s="546"/>
      <c r="D300" s="546"/>
      <c r="E300" s="546"/>
      <c r="F300" s="546"/>
      <c r="G300" s="546"/>
      <c r="H300" s="547"/>
      <c r="I300" s="526" t="str">
        <f>Calcu!E173</f>
        <v/>
      </c>
      <c r="J300" s="527"/>
      <c r="K300" s="527"/>
      <c r="L300" s="527"/>
      <c r="M300" s="527"/>
      <c r="N300" s="527"/>
      <c r="O300" s="528"/>
      <c r="P300" s="526" t="str">
        <f>Calcu!J173</f>
        <v/>
      </c>
      <c r="Q300" s="529"/>
      <c r="R300" s="529"/>
      <c r="S300" s="529"/>
      <c r="T300" s="529"/>
      <c r="U300" s="529"/>
      <c r="V300" s="530"/>
      <c r="W300" s="526" t="str">
        <f>IF(Calcu!G173="ⅹ",Calcu!G173,Calcu!K173)</f>
        <v/>
      </c>
      <c r="X300" s="529"/>
      <c r="Y300" s="529"/>
      <c r="Z300" s="529"/>
      <c r="AA300" s="529"/>
      <c r="AB300" s="529"/>
      <c r="AC300" s="530"/>
      <c r="AD300" s="526" t="str">
        <f>IF(Calcu!H173="ⅹ",Calcu!H173,Calcu!L173)</f>
        <v/>
      </c>
      <c r="AE300" s="529"/>
      <c r="AF300" s="529"/>
      <c r="AG300" s="529"/>
      <c r="AH300" s="529"/>
      <c r="AI300" s="529"/>
      <c r="AJ300" s="530"/>
      <c r="AK300" s="234"/>
      <c r="AL300" s="234"/>
      <c r="AM300" s="234"/>
      <c r="AN300" s="234"/>
      <c r="AO300" s="234"/>
      <c r="AP300" s="234"/>
      <c r="AQ300" s="234"/>
      <c r="AR300" s="86"/>
      <c r="AS300" s="86"/>
      <c r="AT300" s="234"/>
    </row>
    <row r="301" spans="1:55" ht="18" customHeight="1">
      <c r="A301" s="234"/>
      <c r="B301" s="545">
        <f>Calcu!C174</f>
        <v>2</v>
      </c>
      <c r="C301" s="546"/>
      <c r="D301" s="546"/>
      <c r="E301" s="546"/>
      <c r="F301" s="546"/>
      <c r="G301" s="546"/>
      <c r="H301" s="547"/>
      <c r="I301" s="526" t="str">
        <f>Calcu!E174</f>
        <v/>
      </c>
      <c r="J301" s="527"/>
      <c r="K301" s="527"/>
      <c r="L301" s="527"/>
      <c r="M301" s="527"/>
      <c r="N301" s="527"/>
      <c r="O301" s="528"/>
      <c r="P301" s="526" t="str">
        <f>Calcu!J174</f>
        <v/>
      </c>
      <c r="Q301" s="529"/>
      <c r="R301" s="529"/>
      <c r="S301" s="529"/>
      <c r="T301" s="529"/>
      <c r="U301" s="529"/>
      <c r="V301" s="530"/>
      <c r="W301" s="526" t="str">
        <f>IF(Calcu!G174="ⅹ",Calcu!G174,Calcu!K174)</f>
        <v/>
      </c>
      <c r="X301" s="529"/>
      <c r="Y301" s="529"/>
      <c r="Z301" s="529"/>
      <c r="AA301" s="529"/>
      <c r="AB301" s="529"/>
      <c r="AC301" s="530"/>
      <c r="AD301" s="526" t="str">
        <f>IF(Calcu!H174="ⅹ",Calcu!H174,Calcu!L174)</f>
        <v/>
      </c>
      <c r="AE301" s="529"/>
      <c r="AF301" s="529"/>
      <c r="AG301" s="529"/>
      <c r="AH301" s="529"/>
      <c r="AI301" s="529"/>
      <c r="AJ301" s="530"/>
      <c r="AK301" s="234"/>
      <c r="AL301" s="234"/>
      <c r="AM301" s="234"/>
      <c r="AN301" s="234"/>
      <c r="AO301" s="234"/>
      <c r="AP301" s="234"/>
      <c r="AQ301" s="234"/>
      <c r="AR301" s="86"/>
      <c r="AS301" s="86"/>
      <c r="AT301" s="234"/>
    </row>
    <row r="302" spans="1:55" ht="18" customHeight="1">
      <c r="A302" s="234"/>
      <c r="B302" s="545">
        <f>Calcu!C175</f>
        <v>3</v>
      </c>
      <c r="C302" s="546"/>
      <c r="D302" s="546"/>
      <c r="E302" s="546"/>
      <c r="F302" s="546"/>
      <c r="G302" s="546"/>
      <c r="H302" s="547"/>
      <c r="I302" s="526" t="str">
        <f>Calcu!E175</f>
        <v/>
      </c>
      <c r="J302" s="527"/>
      <c r="K302" s="527"/>
      <c r="L302" s="527"/>
      <c r="M302" s="527"/>
      <c r="N302" s="527"/>
      <c r="O302" s="528"/>
      <c r="P302" s="526" t="str">
        <f>Calcu!J175</f>
        <v/>
      </c>
      <c r="Q302" s="529"/>
      <c r="R302" s="529"/>
      <c r="S302" s="529"/>
      <c r="T302" s="529"/>
      <c r="U302" s="529"/>
      <c r="V302" s="530"/>
      <c r="W302" s="526" t="str">
        <f>IF(Calcu!G175="ⅹ",Calcu!G175,Calcu!K175)</f>
        <v/>
      </c>
      <c r="X302" s="529"/>
      <c r="Y302" s="529"/>
      <c r="Z302" s="529"/>
      <c r="AA302" s="529"/>
      <c r="AB302" s="529"/>
      <c r="AC302" s="530"/>
      <c r="AD302" s="526" t="str">
        <f>IF(Calcu!H175="ⅹ",Calcu!H175,Calcu!L175)</f>
        <v/>
      </c>
      <c r="AE302" s="529"/>
      <c r="AF302" s="529"/>
      <c r="AG302" s="529"/>
      <c r="AH302" s="529"/>
      <c r="AI302" s="529"/>
      <c r="AJ302" s="530"/>
      <c r="AK302" s="234"/>
      <c r="AL302" s="234"/>
      <c r="AM302" s="234"/>
      <c r="AN302" s="234"/>
      <c r="AO302" s="234"/>
      <c r="AP302" s="234"/>
      <c r="AQ302" s="234"/>
      <c r="AR302" s="86"/>
      <c r="AS302" s="86"/>
      <c r="AT302" s="234"/>
    </row>
    <row r="303" spans="1:55" ht="18" customHeight="1">
      <c r="A303" s="234"/>
      <c r="B303" s="545">
        <f>Calcu!C176</f>
        <v>4</v>
      </c>
      <c r="C303" s="546"/>
      <c r="D303" s="546"/>
      <c r="E303" s="546"/>
      <c r="F303" s="546"/>
      <c r="G303" s="546"/>
      <c r="H303" s="547"/>
      <c r="I303" s="526" t="str">
        <f>Calcu!E176</f>
        <v/>
      </c>
      <c r="J303" s="527"/>
      <c r="K303" s="527"/>
      <c r="L303" s="527"/>
      <c r="M303" s="527"/>
      <c r="N303" s="527"/>
      <c r="O303" s="528"/>
      <c r="P303" s="526" t="str">
        <f>Calcu!J176</f>
        <v/>
      </c>
      <c r="Q303" s="529"/>
      <c r="R303" s="529"/>
      <c r="S303" s="529"/>
      <c r="T303" s="529"/>
      <c r="U303" s="529"/>
      <c r="V303" s="530"/>
      <c r="W303" s="526" t="str">
        <f>IF(Calcu!G176="ⅹ",Calcu!G176,Calcu!K176)</f>
        <v/>
      </c>
      <c r="X303" s="529"/>
      <c r="Y303" s="529"/>
      <c r="Z303" s="529"/>
      <c r="AA303" s="529"/>
      <c r="AB303" s="529"/>
      <c r="AC303" s="530"/>
      <c r="AD303" s="526" t="str">
        <f>IF(Calcu!H176="ⅹ",Calcu!H176,Calcu!L176)</f>
        <v/>
      </c>
      <c r="AE303" s="529"/>
      <c r="AF303" s="529"/>
      <c r="AG303" s="529"/>
      <c r="AH303" s="529"/>
      <c r="AI303" s="529"/>
      <c r="AJ303" s="530"/>
      <c r="AK303" s="234"/>
      <c r="AL303" s="234"/>
      <c r="AM303" s="234"/>
      <c r="AN303" s="234"/>
      <c r="AO303" s="234"/>
      <c r="AP303" s="234"/>
      <c r="AQ303" s="234"/>
      <c r="AR303" s="86"/>
      <c r="AS303" s="86"/>
      <c r="AT303" s="234"/>
    </row>
    <row r="304" spans="1:55" ht="18" customHeight="1">
      <c r="A304" s="234"/>
      <c r="B304" s="545">
        <f>Calcu!C177</f>
        <v>5</v>
      </c>
      <c r="C304" s="546"/>
      <c r="D304" s="546"/>
      <c r="E304" s="546"/>
      <c r="F304" s="546"/>
      <c r="G304" s="546"/>
      <c r="H304" s="547"/>
      <c r="I304" s="526" t="str">
        <f>Calcu!E177</f>
        <v/>
      </c>
      <c r="J304" s="527"/>
      <c r="K304" s="527"/>
      <c r="L304" s="527"/>
      <c r="M304" s="527"/>
      <c r="N304" s="527"/>
      <c r="O304" s="528"/>
      <c r="P304" s="526" t="str">
        <f>Calcu!J177</f>
        <v/>
      </c>
      <c r="Q304" s="529"/>
      <c r="R304" s="529"/>
      <c r="S304" s="529"/>
      <c r="T304" s="529"/>
      <c r="U304" s="529"/>
      <c r="V304" s="530"/>
      <c r="W304" s="526" t="str">
        <f>IF(Calcu!G177="ⅹ",Calcu!G177,Calcu!K177)</f>
        <v/>
      </c>
      <c r="X304" s="529"/>
      <c r="Y304" s="529"/>
      <c r="Z304" s="529"/>
      <c r="AA304" s="529"/>
      <c r="AB304" s="529"/>
      <c r="AC304" s="530"/>
      <c r="AD304" s="526" t="str">
        <f>IF(Calcu!H177="ⅹ",Calcu!H177,Calcu!L177)</f>
        <v/>
      </c>
      <c r="AE304" s="529"/>
      <c r="AF304" s="529"/>
      <c r="AG304" s="529"/>
      <c r="AH304" s="529"/>
      <c r="AI304" s="529"/>
      <c r="AJ304" s="530"/>
      <c r="AK304" s="234"/>
      <c r="AL304" s="234"/>
      <c r="AM304" s="234"/>
      <c r="AN304" s="234"/>
      <c r="AO304" s="234"/>
      <c r="AP304" s="234"/>
      <c r="AQ304" s="234"/>
      <c r="AR304" s="86"/>
      <c r="AS304" s="86"/>
      <c r="AT304" s="234"/>
    </row>
    <row r="305" spans="1:46" ht="18" customHeight="1">
      <c r="A305" s="234"/>
      <c r="B305" s="545">
        <f>Calcu!C178</f>
        <v>6</v>
      </c>
      <c r="C305" s="546"/>
      <c r="D305" s="546"/>
      <c r="E305" s="546"/>
      <c r="F305" s="546"/>
      <c r="G305" s="546"/>
      <c r="H305" s="547"/>
      <c r="I305" s="526" t="str">
        <f>Calcu!E178</f>
        <v/>
      </c>
      <c r="J305" s="527"/>
      <c r="K305" s="527"/>
      <c r="L305" s="527"/>
      <c r="M305" s="527"/>
      <c r="N305" s="527"/>
      <c r="O305" s="528"/>
      <c r="P305" s="526" t="str">
        <f>Calcu!J178</f>
        <v/>
      </c>
      <c r="Q305" s="529"/>
      <c r="R305" s="529"/>
      <c r="S305" s="529"/>
      <c r="T305" s="529"/>
      <c r="U305" s="529"/>
      <c r="V305" s="530"/>
      <c r="W305" s="526" t="str">
        <f>IF(Calcu!G178="ⅹ",Calcu!G178,Calcu!K178)</f>
        <v/>
      </c>
      <c r="X305" s="529"/>
      <c r="Y305" s="529"/>
      <c r="Z305" s="529"/>
      <c r="AA305" s="529"/>
      <c r="AB305" s="529"/>
      <c r="AC305" s="530"/>
      <c r="AD305" s="526" t="str">
        <f>IF(Calcu!H178="ⅹ",Calcu!H178,Calcu!L178)</f>
        <v/>
      </c>
      <c r="AE305" s="529"/>
      <c r="AF305" s="529"/>
      <c r="AG305" s="529"/>
      <c r="AH305" s="529"/>
      <c r="AI305" s="529"/>
      <c r="AJ305" s="530"/>
      <c r="AK305" s="234"/>
      <c r="AL305" s="234"/>
      <c r="AM305" s="234"/>
      <c r="AN305" s="234"/>
      <c r="AO305" s="234"/>
      <c r="AP305" s="234"/>
      <c r="AQ305" s="234"/>
      <c r="AR305" s="86"/>
      <c r="AS305" s="86"/>
      <c r="AT305" s="234"/>
    </row>
    <row r="306" spans="1:46" ht="18" customHeight="1">
      <c r="A306" s="234"/>
      <c r="B306" s="545">
        <f>Calcu!C179</f>
        <v>7</v>
      </c>
      <c r="C306" s="546"/>
      <c r="D306" s="546"/>
      <c r="E306" s="546"/>
      <c r="F306" s="546"/>
      <c r="G306" s="546"/>
      <c r="H306" s="547"/>
      <c r="I306" s="526" t="str">
        <f>Calcu!E179</f>
        <v/>
      </c>
      <c r="J306" s="527"/>
      <c r="K306" s="527"/>
      <c r="L306" s="527"/>
      <c r="M306" s="527"/>
      <c r="N306" s="527"/>
      <c r="O306" s="528"/>
      <c r="P306" s="526" t="str">
        <f>Calcu!J179</f>
        <v/>
      </c>
      <c r="Q306" s="529"/>
      <c r="R306" s="529"/>
      <c r="S306" s="529"/>
      <c r="T306" s="529"/>
      <c r="U306" s="529"/>
      <c r="V306" s="530"/>
      <c r="W306" s="526" t="str">
        <f>IF(Calcu!G179="ⅹ",Calcu!G179,Calcu!K179)</f>
        <v/>
      </c>
      <c r="X306" s="529"/>
      <c r="Y306" s="529"/>
      <c r="Z306" s="529"/>
      <c r="AA306" s="529"/>
      <c r="AB306" s="529"/>
      <c r="AC306" s="530"/>
      <c r="AD306" s="526" t="str">
        <f>IF(Calcu!H179="ⅹ",Calcu!H179,Calcu!L179)</f>
        <v/>
      </c>
      <c r="AE306" s="529"/>
      <c r="AF306" s="529"/>
      <c r="AG306" s="529"/>
      <c r="AH306" s="529"/>
      <c r="AI306" s="529"/>
      <c r="AJ306" s="530"/>
      <c r="AK306" s="234"/>
      <c r="AL306" s="234"/>
      <c r="AM306" s="234"/>
      <c r="AN306" s="234"/>
      <c r="AO306" s="234"/>
      <c r="AP306" s="234"/>
      <c r="AQ306" s="234"/>
      <c r="AR306" s="86"/>
      <c r="AS306" s="86"/>
      <c r="AT306" s="234"/>
    </row>
    <row r="307" spans="1:46" ht="18" customHeight="1">
      <c r="A307" s="234"/>
      <c r="B307" s="545">
        <f>Calcu!C180</f>
        <v>8</v>
      </c>
      <c r="C307" s="546"/>
      <c r="D307" s="546"/>
      <c r="E307" s="546"/>
      <c r="F307" s="546"/>
      <c r="G307" s="546"/>
      <c r="H307" s="547"/>
      <c r="I307" s="526" t="str">
        <f>Calcu!E180</f>
        <v/>
      </c>
      <c r="J307" s="527"/>
      <c r="K307" s="527"/>
      <c r="L307" s="527"/>
      <c r="M307" s="527"/>
      <c r="N307" s="527"/>
      <c r="O307" s="528"/>
      <c r="P307" s="526" t="str">
        <f>Calcu!J180</f>
        <v/>
      </c>
      <c r="Q307" s="529"/>
      <c r="R307" s="529"/>
      <c r="S307" s="529"/>
      <c r="T307" s="529"/>
      <c r="U307" s="529"/>
      <c r="V307" s="530"/>
      <c r="W307" s="526" t="str">
        <f>IF(Calcu!G180="ⅹ",Calcu!G180,Calcu!K180)</f>
        <v/>
      </c>
      <c r="X307" s="529"/>
      <c r="Y307" s="529"/>
      <c r="Z307" s="529"/>
      <c r="AA307" s="529"/>
      <c r="AB307" s="529"/>
      <c r="AC307" s="530"/>
      <c r="AD307" s="526" t="str">
        <f>IF(Calcu!H180="ⅹ",Calcu!H180,Calcu!L180)</f>
        <v/>
      </c>
      <c r="AE307" s="529"/>
      <c r="AF307" s="529"/>
      <c r="AG307" s="529"/>
      <c r="AH307" s="529"/>
      <c r="AI307" s="529"/>
      <c r="AJ307" s="530"/>
      <c r="AK307" s="234"/>
      <c r="AL307" s="234"/>
      <c r="AM307" s="234"/>
      <c r="AN307" s="234"/>
      <c r="AO307" s="234"/>
      <c r="AP307" s="234"/>
      <c r="AQ307" s="234"/>
      <c r="AR307" s="86"/>
      <c r="AS307" s="86"/>
      <c r="AT307" s="234"/>
    </row>
    <row r="308" spans="1:46" ht="18" customHeight="1">
      <c r="A308" s="234"/>
      <c r="B308" s="545">
        <f>Calcu!C181</f>
        <v>9</v>
      </c>
      <c r="C308" s="546"/>
      <c r="D308" s="546"/>
      <c r="E308" s="546"/>
      <c r="F308" s="546"/>
      <c r="G308" s="546"/>
      <c r="H308" s="547"/>
      <c r="I308" s="526" t="str">
        <f>Calcu!E181</f>
        <v/>
      </c>
      <c r="J308" s="527"/>
      <c r="K308" s="527"/>
      <c r="L308" s="527"/>
      <c r="M308" s="527"/>
      <c r="N308" s="527"/>
      <c r="O308" s="528"/>
      <c r="P308" s="526" t="str">
        <f>Calcu!J181</f>
        <v/>
      </c>
      <c r="Q308" s="529"/>
      <c r="R308" s="529"/>
      <c r="S308" s="529"/>
      <c r="T308" s="529"/>
      <c r="U308" s="529"/>
      <c r="V308" s="530"/>
      <c r="W308" s="526" t="str">
        <f>IF(Calcu!G181="ⅹ",Calcu!G181,Calcu!K181)</f>
        <v/>
      </c>
      <c r="X308" s="529"/>
      <c r="Y308" s="529"/>
      <c r="Z308" s="529"/>
      <c r="AA308" s="529"/>
      <c r="AB308" s="529"/>
      <c r="AC308" s="530"/>
      <c r="AD308" s="526" t="str">
        <f>IF(Calcu!H181="ⅹ",Calcu!H181,Calcu!L181)</f>
        <v/>
      </c>
      <c r="AE308" s="529"/>
      <c r="AF308" s="529"/>
      <c r="AG308" s="529"/>
      <c r="AH308" s="529"/>
      <c r="AI308" s="529"/>
      <c r="AJ308" s="530"/>
      <c r="AK308" s="234"/>
      <c r="AL308" s="234"/>
      <c r="AM308" s="234"/>
      <c r="AN308" s="234"/>
      <c r="AO308" s="234"/>
      <c r="AP308" s="234"/>
      <c r="AQ308" s="234"/>
      <c r="AR308" s="86"/>
      <c r="AS308" s="86"/>
      <c r="AT308" s="234"/>
    </row>
    <row r="309" spans="1:46" ht="18" customHeight="1">
      <c r="A309" s="234"/>
      <c r="B309" s="545">
        <f>Calcu!C182</f>
        <v>10</v>
      </c>
      <c r="C309" s="546"/>
      <c r="D309" s="546"/>
      <c r="E309" s="546"/>
      <c r="F309" s="546"/>
      <c r="G309" s="546"/>
      <c r="H309" s="547"/>
      <c r="I309" s="526" t="str">
        <f>Calcu!E182</f>
        <v/>
      </c>
      <c r="J309" s="527"/>
      <c r="K309" s="527"/>
      <c r="L309" s="527"/>
      <c r="M309" s="527"/>
      <c r="N309" s="527"/>
      <c r="O309" s="528"/>
      <c r="P309" s="526" t="str">
        <f>Calcu!J182</f>
        <v/>
      </c>
      <c r="Q309" s="529"/>
      <c r="R309" s="529"/>
      <c r="S309" s="529"/>
      <c r="T309" s="529"/>
      <c r="U309" s="529"/>
      <c r="V309" s="530"/>
      <c r="W309" s="526" t="str">
        <f>IF(Calcu!G182="ⅹ",Calcu!G182,Calcu!K182)</f>
        <v/>
      </c>
      <c r="X309" s="529"/>
      <c r="Y309" s="529"/>
      <c r="Z309" s="529"/>
      <c r="AA309" s="529"/>
      <c r="AB309" s="529"/>
      <c r="AC309" s="530"/>
      <c r="AD309" s="526" t="str">
        <f>IF(Calcu!H182="ⅹ",Calcu!H182,Calcu!L182)</f>
        <v/>
      </c>
      <c r="AE309" s="529"/>
      <c r="AF309" s="529"/>
      <c r="AG309" s="529"/>
      <c r="AH309" s="529"/>
      <c r="AI309" s="529"/>
      <c r="AJ309" s="530"/>
      <c r="AK309" s="234"/>
      <c r="AL309" s="234"/>
      <c r="AM309" s="234"/>
      <c r="AN309" s="234"/>
      <c r="AO309" s="234"/>
      <c r="AP309" s="234"/>
      <c r="AQ309" s="234"/>
      <c r="AR309" s="86"/>
      <c r="AS309" s="86"/>
      <c r="AT309" s="234"/>
    </row>
    <row r="310" spans="1:46" ht="18" customHeight="1">
      <c r="A310" s="234"/>
      <c r="B310" s="545">
        <f>Calcu!C183</f>
        <v>11</v>
      </c>
      <c r="C310" s="546"/>
      <c r="D310" s="546"/>
      <c r="E310" s="546"/>
      <c r="F310" s="546"/>
      <c r="G310" s="546"/>
      <c r="H310" s="547"/>
      <c r="I310" s="526" t="str">
        <f>Calcu!E183</f>
        <v/>
      </c>
      <c r="J310" s="527"/>
      <c r="K310" s="527"/>
      <c r="L310" s="527"/>
      <c r="M310" s="527"/>
      <c r="N310" s="527"/>
      <c r="O310" s="528"/>
      <c r="P310" s="526" t="str">
        <f>Calcu!J183</f>
        <v/>
      </c>
      <c r="Q310" s="529"/>
      <c r="R310" s="529"/>
      <c r="S310" s="529"/>
      <c r="T310" s="529"/>
      <c r="U310" s="529"/>
      <c r="V310" s="530"/>
      <c r="W310" s="526" t="str">
        <f>IF(Calcu!G183="ⅹ",Calcu!G183,Calcu!K183)</f>
        <v/>
      </c>
      <c r="X310" s="529"/>
      <c r="Y310" s="529"/>
      <c r="Z310" s="529"/>
      <c r="AA310" s="529"/>
      <c r="AB310" s="529"/>
      <c r="AC310" s="530"/>
      <c r="AD310" s="526" t="str">
        <f>IF(Calcu!H183="ⅹ",Calcu!H183,Calcu!L183)</f>
        <v/>
      </c>
      <c r="AE310" s="529"/>
      <c r="AF310" s="529"/>
      <c r="AG310" s="529"/>
      <c r="AH310" s="529"/>
      <c r="AI310" s="529"/>
      <c r="AJ310" s="530"/>
      <c r="AK310" s="234"/>
      <c r="AL310" s="234"/>
      <c r="AM310" s="234"/>
      <c r="AN310" s="234"/>
      <c r="AO310" s="234"/>
      <c r="AP310" s="234"/>
      <c r="AQ310" s="234"/>
      <c r="AR310" s="86"/>
      <c r="AS310" s="86"/>
      <c r="AT310" s="234"/>
    </row>
    <row r="311" spans="1:46" ht="18" customHeight="1">
      <c r="A311" s="234"/>
      <c r="B311" s="545">
        <f>Calcu!C184</f>
        <v>12</v>
      </c>
      <c r="C311" s="546"/>
      <c r="D311" s="546"/>
      <c r="E311" s="546"/>
      <c r="F311" s="546"/>
      <c r="G311" s="546"/>
      <c r="H311" s="547"/>
      <c r="I311" s="526" t="str">
        <f>Calcu!E184</f>
        <v/>
      </c>
      <c r="J311" s="527"/>
      <c r="K311" s="527"/>
      <c r="L311" s="527"/>
      <c r="M311" s="527"/>
      <c r="N311" s="527"/>
      <c r="O311" s="528"/>
      <c r="P311" s="526" t="str">
        <f>Calcu!J184</f>
        <v/>
      </c>
      <c r="Q311" s="529"/>
      <c r="R311" s="529"/>
      <c r="S311" s="529"/>
      <c r="T311" s="529"/>
      <c r="U311" s="529"/>
      <c r="V311" s="530"/>
      <c r="W311" s="526" t="str">
        <f>IF(Calcu!G184="ⅹ",Calcu!G184,Calcu!K184)</f>
        <v/>
      </c>
      <c r="X311" s="529"/>
      <c r="Y311" s="529"/>
      <c r="Z311" s="529"/>
      <c r="AA311" s="529"/>
      <c r="AB311" s="529"/>
      <c r="AC311" s="530"/>
      <c r="AD311" s="526" t="str">
        <f>IF(Calcu!H184="ⅹ",Calcu!H184,Calcu!L184)</f>
        <v/>
      </c>
      <c r="AE311" s="529"/>
      <c r="AF311" s="529"/>
      <c r="AG311" s="529"/>
      <c r="AH311" s="529"/>
      <c r="AI311" s="529"/>
      <c r="AJ311" s="530"/>
      <c r="AK311" s="234"/>
      <c r="AL311" s="234"/>
      <c r="AM311" s="234"/>
      <c r="AN311" s="234"/>
      <c r="AO311" s="234"/>
      <c r="AP311" s="234"/>
      <c r="AQ311" s="234"/>
      <c r="AR311" s="86"/>
      <c r="AS311" s="86"/>
      <c r="AT311" s="234"/>
    </row>
    <row r="312" spans="1:46" ht="18" customHeight="1">
      <c r="A312" s="234"/>
      <c r="B312" s="545">
        <f>Calcu!C185</f>
        <v>13</v>
      </c>
      <c r="C312" s="546"/>
      <c r="D312" s="546"/>
      <c r="E312" s="546"/>
      <c r="F312" s="546"/>
      <c r="G312" s="546"/>
      <c r="H312" s="547"/>
      <c r="I312" s="526" t="str">
        <f>Calcu!E185</f>
        <v/>
      </c>
      <c r="J312" s="527"/>
      <c r="K312" s="527"/>
      <c r="L312" s="527"/>
      <c r="M312" s="527"/>
      <c r="N312" s="527"/>
      <c r="O312" s="528"/>
      <c r="P312" s="526" t="str">
        <f>Calcu!J185</f>
        <v/>
      </c>
      <c r="Q312" s="529"/>
      <c r="R312" s="529"/>
      <c r="S312" s="529"/>
      <c r="T312" s="529"/>
      <c r="U312" s="529"/>
      <c r="V312" s="530"/>
      <c r="W312" s="526" t="str">
        <f>IF(Calcu!G185="ⅹ",Calcu!G185,Calcu!K185)</f>
        <v/>
      </c>
      <c r="X312" s="529"/>
      <c r="Y312" s="529"/>
      <c r="Z312" s="529"/>
      <c r="AA312" s="529"/>
      <c r="AB312" s="529"/>
      <c r="AC312" s="530"/>
      <c r="AD312" s="526" t="str">
        <f>IF(Calcu!H185="ⅹ",Calcu!H185,Calcu!L185)</f>
        <v/>
      </c>
      <c r="AE312" s="529"/>
      <c r="AF312" s="529"/>
      <c r="AG312" s="529"/>
      <c r="AH312" s="529"/>
      <c r="AI312" s="529"/>
      <c r="AJ312" s="530"/>
      <c r="AK312" s="234"/>
      <c r="AL312" s="234"/>
      <c r="AM312" s="234"/>
      <c r="AN312" s="234"/>
      <c r="AO312" s="234"/>
      <c r="AP312" s="234"/>
      <c r="AQ312" s="234"/>
      <c r="AR312" s="86"/>
      <c r="AS312" s="86"/>
      <c r="AT312" s="234"/>
    </row>
    <row r="313" spans="1:46" ht="18" customHeight="1">
      <c r="A313" s="234"/>
      <c r="B313" s="545">
        <f>Calcu!C186</f>
        <v>14</v>
      </c>
      <c r="C313" s="546"/>
      <c r="D313" s="546"/>
      <c r="E313" s="546"/>
      <c r="F313" s="546"/>
      <c r="G313" s="546"/>
      <c r="H313" s="547"/>
      <c r="I313" s="526" t="str">
        <f>Calcu!E186</f>
        <v/>
      </c>
      <c r="J313" s="527"/>
      <c r="K313" s="527"/>
      <c r="L313" s="527"/>
      <c r="M313" s="527"/>
      <c r="N313" s="527"/>
      <c r="O313" s="528"/>
      <c r="P313" s="526" t="str">
        <f>Calcu!J186</f>
        <v/>
      </c>
      <c r="Q313" s="529"/>
      <c r="R313" s="529"/>
      <c r="S313" s="529"/>
      <c r="T313" s="529"/>
      <c r="U313" s="529"/>
      <c r="V313" s="530"/>
      <c r="W313" s="526" t="str">
        <f>IF(Calcu!G186="ⅹ",Calcu!G186,Calcu!K186)</f>
        <v/>
      </c>
      <c r="X313" s="529"/>
      <c r="Y313" s="529"/>
      <c r="Z313" s="529"/>
      <c r="AA313" s="529"/>
      <c r="AB313" s="529"/>
      <c r="AC313" s="530"/>
      <c r="AD313" s="526" t="str">
        <f>IF(Calcu!H186="ⅹ",Calcu!H186,Calcu!L186)</f>
        <v/>
      </c>
      <c r="AE313" s="529"/>
      <c r="AF313" s="529"/>
      <c r="AG313" s="529"/>
      <c r="AH313" s="529"/>
      <c r="AI313" s="529"/>
      <c r="AJ313" s="530"/>
      <c r="AK313" s="234"/>
      <c r="AL313" s="234"/>
      <c r="AM313" s="234"/>
      <c r="AN313" s="234"/>
      <c r="AO313" s="234"/>
      <c r="AP313" s="234"/>
      <c r="AQ313" s="234"/>
      <c r="AR313" s="86"/>
      <c r="AS313" s="86"/>
      <c r="AT313" s="234"/>
    </row>
    <row r="314" spans="1:46" ht="18" customHeight="1">
      <c r="A314" s="234"/>
      <c r="B314" s="545">
        <f>Calcu!C187</f>
        <v>15</v>
      </c>
      <c r="C314" s="546"/>
      <c r="D314" s="546"/>
      <c r="E314" s="546"/>
      <c r="F314" s="546"/>
      <c r="G314" s="546"/>
      <c r="H314" s="547"/>
      <c r="I314" s="526" t="str">
        <f>Calcu!E187</f>
        <v/>
      </c>
      <c r="J314" s="527"/>
      <c r="K314" s="527"/>
      <c r="L314" s="527"/>
      <c r="M314" s="527"/>
      <c r="N314" s="527"/>
      <c r="O314" s="528"/>
      <c r="P314" s="526" t="str">
        <f>Calcu!J187</f>
        <v/>
      </c>
      <c r="Q314" s="529"/>
      <c r="R314" s="529"/>
      <c r="S314" s="529"/>
      <c r="T314" s="529"/>
      <c r="U314" s="529"/>
      <c r="V314" s="530"/>
      <c r="W314" s="526" t="str">
        <f>IF(Calcu!G187="ⅹ",Calcu!G187,Calcu!K187)</f>
        <v/>
      </c>
      <c r="X314" s="529"/>
      <c r="Y314" s="529"/>
      <c r="Z314" s="529"/>
      <c r="AA314" s="529"/>
      <c r="AB314" s="529"/>
      <c r="AC314" s="530"/>
      <c r="AD314" s="526" t="str">
        <f>IF(Calcu!H187="ⅹ",Calcu!H187,Calcu!L187)</f>
        <v/>
      </c>
      <c r="AE314" s="529"/>
      <c r="AF314" s="529"/>
      <c r="AG314" s="529"/>
      <c r="AH314" s="529"/>
      <c r="AI314" s="529"/>
      <c r="AJ314" s="530"/>
      <c r="AK314" s="234"/>
      <c r="AL314" s="234"/>
      <c r="AM314" s="234"/>
      <c r="AN314" s="234"/>
      <c r="AO314" s="234"/>
      <c r="AP314" s="234"/>
      <c r="AQ314" s="234"/>
      <c r="AR314" s="86"/>
      <c r="AS314" s="86"/>
      <c r="AT314" s="234"/>
    </row>
    <row r="315" spans="1:46" ht="18" customHeight="1">
      <c r="A315" s="234"/>
      <c r="B315" s="545">
        <f>Calcu!C188</f>
        <v>16</v>
      </c>
      <c r="C315" s="546"/>
      <c r="D315" s="546"/>
      <c r="E315" s="546"/>
      <c r="F315" s="546"/>
      <c r="G315" s="546"/>
      <c r="H315" s="547"/>
      <c r="I315" s="526" t="str">
        <f>Calcu!E188</f>
        <v/>
      </c>
      <c r="J315" s="527"/>
      <c r="K315" s="527"/>
      <c r="L315" s="527"/>
      <c r="M315" s="527"/>
      <c r="N315" s="527"/>
      <c r="O315" s="528"/>
      <c r="P315" s="526" t="str">
        <f>Calcu!J188</f>
        <v/>
      </c>
      <c r="Q315" s="529"/>
      <c r="R315" s="529"/>
      <c r="S315" s="529"/>
      <c r="T315" s="529"/>
      <c r="U315" s="529"/>
      <c r="V315" s="530"/>
      <c r="W315" s="526" t="str">
        <f>IF(Calcu!G188="ⅹ",Calcu!G188,Calcu!K188)</f>
        <v/>
      </c>
      <c r="X315" s="529"/>
      <c r="Y315" s="529"/>
      <c r="Z315" s="529"/>
      <c r="AA315" s="529"/>
      <c r="AB315" s="529"/>
      <c r="AC315" s="530"/>
      <c r="AD315" s="526" t="str">
        <f>IF(Calcu!H188="ⅹ",Calcu!H188,Calcu!L188)</f>
        <v/>
      </c>
      <c r="AE315" s="529"/>
      <c r="AF315" s="529"/>
      <c r="AG315" s="529"/>
      <c r="AH315" s="529"/>
      <c r="AI315" s="529"/>
      <c r="AJ315" s="530"/>
      <c r="AK315" s="234"/>
      <c r="AL315" s="234"/>
      <c r="AM315" s="234"/>
      <c r="AN315" s="234"/>
      <c r="AO315" s="234"/>
      <c r="AP315" s="234"/>
      <c r="AQ315" s="234"/>
      <c r="AR315" s="86"/>
      <c r="AS315" s="86"/>
      <c r="AT315" s="234"/>
    </row>
    <row r="316" spans="1:46" ht="18" customHeight="1">
      <c r="A316" s="234"/>
      <c r="B316" s="545">
        <f>Calcu!C189</f>
        <v>17</v>
      </c>
      <c r="C316" s="546"/>
      <c r="D316" s="546"/>
      <c r="E316" s="546"/>
      <c r="F316" s="546"/>
      <c r="G316" s="546"/>
      <c r="H316" s="547"/>
      <c r="I316" s="526" t="str">
        <f>Calcu!E189</f>
        <v/>
      </c>
      <c r="J316" s="527"/>
      <c r="K316" s="527"/>
      <c r="L316" s="527"/>
      <c r="M316" s="527"/>
      <c r="N316" s="527"/>
      <c r="O316" s="528"/>
      <c r="P316" s="526" t="str">
        <f>Calcu!J189</f>
        <v/>
      </c>
      <c r="Q316" s="529"/>
      <c r="R316" s="529"/>
      <c r="S316" s="529"/>
      <c r="T316" s="529"/>
      <c r="U316" s="529"/>
      <c r="V316" s="530"/>
      <c r="W316" s="526" t="str">
        <f>IF(Calcu!G189="ⅹ",Calcu!G189,Calcu!K189)</f>
        <v/>
      </c>
      <c r="X316" s="529"/>
      <c r="Y316" s="529"/>
      <c r="Z316" s="529"/>
      <c r="AA316" s="529"/>
      <c r="AB316" s="529"/>
      <c r="AC316" s="530"/>
      <c r="AD316" s="526" t="str">
        <f>IF(Calcu!H189="ⅹ",Calcu!H189,Calcu!L189)</f>
        <v/>
      </c>
      <c r="AE316" s="529"/>
      <c r="AF316" s="529"/>
      <c r="AG316" s="529"/>
      <c r="AH316" s="529"/>
      <c r="AI316" s="529"/>
      <c r="AJ316" s="530"/>
      <c r="AK316" s="234"/>
      <c r="AL316" s="234"/>
      <c r="AM316" s="234"/>
      <c r="AN316" s="234"/>
      <c r="AO316" s="234"/>
      <c r="AP316" s="234"/>
      <c r="AQ316" s="234"/>
      <c r="AR316" s="86"/>
      <c r="AS316" s="86"/>
      <c r="AT316" s="234"/>
    </row>
    <row r="317" spans="1:46" ht="18" customHeight="1">
      <c r="A317" s="234"/>
      <c r="B317" s="545">
        <f>Calcu!C190</f>
        <v>18</v>
      </c>
      <c r="C317" s="546"/>
      <c r="D317" s="546"/>
      <c r="E317" s="546"/>
      <c r="F317" s="546"/>
      <c r="G317" s="546"/>
      <c r="H317" s="547"/>
      <c r="I317" s="526" t="str">
        <f>Calcu!E190</f>
        <v/>
      </c>
      <c r="J317" s="527"/>
      <c r="K317" s="527"/>
      <c r="L317" s="527"/>
      <c r="M317" s="527"/>
      <c r="N317" s="527"/>
      <c r="O317" s="528"/>
      <c r="P317" s="526" t="str">
        <f>Calcu!J190</f>
        <v/>
      </c>
      <c r="Q317" s="529"/>
      <c r="R317" s="529"/>
      <c r="S317" s="529"/>
      <c r="T317" s="529"/>
      <c r="U317" s="529"/>
      <c r="V317" s="530"/>
      <c r="W317" s="526" t="str">
        <f>IF(Calcu!G190="ⅹ",Calcu!G190,Calcu!K190)</f>
        <v/>
      </c>
      <c r="X317" s="529"/>
      <c r="Y317" s="529"/>
      <c r="Z317" s="529"/>
      <c r="AA317" s="529"/>
      <c r="AB317" s="529"/>
      <c r="AC317" s="530"/>
      <c r="AD317" s="526" t="str">
        <f>IF(Calcu!H190="ⅹ",Calcu!H190,Calcu!L190)</f>
        <v/>
      </c>
      <c r="AE317" s="529"/>
      <c r="AF317" s="529"/>
      <c r="AG317" s="529"/>
      <c r="AH317" s="529"/>
      <c r="AI317" s="529"/>
      <c r="AJ317" s="530"/>
      <c r="AK317" s="234"/>
      <c r="AL317" s="234"/>
      <c r="AM317" s="234"/>
      <c r="AN317" s="234"/>
      <c r="AO317" s="234"/>
      <c r="AP317" s="234"/>
      <c r="AQ317" s="234"/>
      <c r="AR317" s="86"/>
      <c r="AS317" s="86"/>
      <c r="AT317" s="234"/>
    </row>
    <row r="318" spans="1:46" ht="18" customHeight="1">
      <c r="A318" s="234"/>
      <c r="B318" s="545">
        <f>Calcu!C191</f>
        <v>19</v>
      </c>
      <c r="C318" s="546"/>
      <c r="D318" s="546"/>
      <c r="E318" s="546"/>
      <c r="F318" s="546"/>
      <c r="G318" s="546"/>
      <c r="H318" s="547"/>
      <c r="I318" s="526" t="str">
        <f>Calcu!E191</f>
        <v/>
      </c>
      <c r="J318" s="527"/>
      <c r="K318" s="527"/>
      <c r="L318" s="527"/>
      <c r="M318" s="527"/>
      <c r="N318" s="527"/>
      <c r="O318" s="528"/>
      <c r="P318" s="526" t="str">
        <f>Calcu!J191</f>
        <v/>
      </c>
      <c r="Q318" s="529"/>
      <c r="R318" s="529"/>
      <c r="S318" s="529"/>
      <c r="T318" s="529"/>
      <c r="U318" s="529"/>
      <c r="V318" s="530"/>
      <c r="W318" s="526" t="str">
        <f>IF(Calcu!G191="ⅹ",Calcu!G191,Calcu!K191)</f>
        <v/>
      </c>
      <c r="X318" s="529"/>
      <c r="Y318" s="529"/>
      <c r="Z318" s="529"/>
      <c r="AA318" s="529"/>
      <c r="AB318" s="529"/>
      <c r="AC318" s="530"/>
      <c r="AD318" s="526" t="str">
        <f>IF(Calcu!H191="ⅹ",Calcu!H191,Calcu!L191)</f>
        <v/>
      </c>
      <c r="AE318" s="529"/>
      <c r="AF318" s="529"/>
      <c r="AG318" s="529"/>
      <c r="AH318" s="529"/>
      <c r="AI318" s="529"/>
      <c r="AJ318" s="530"/>
      <c r="AK318" s="234"/>
      <c r="AL318" s="234"/>
      <c r="AM318" s="234"/>
      <c r="AN318" s="234"/>
      <c r="AO318" s="234"/>
      <c r="AP318" s="234"/>
      <c r="AQ318" s="234"/>
      <c r="AR318" s="86"/>
      <c r="AS318" s="86"/>
      <c r="AT318" s="234"/>
    </row>
    <row r="319" spans="1:46" ht="18" customHeight="1">
      <c r="A319" s="234"/>
      <c r="B319" s="545">
        <f>Calcu!C192</f>
        <v>20</v>
      </c>
      <c r="C319" s="546"/>
      <c r="D319" s="546"/>
      <c r="E319" s="546"/>
      <c r="F319" s="546"/>
      <c r="G319" s="546"/>
      <c r="H319" s="547"/>
      <c r="I319" s="526" t="str">
        <f>Calcu!E192</f>
        <v/>
      </c>
      <c r="J319" s="527"/>
      <c r="K319" s="527"/>
      <c r="L319" s="527"/>
      <c r="M319" s="527"/>
      <c r="N319" s="527"/>
      <c r="O319" s="528"/>
      <c r="P319" s="526" t="str">
        <f>Calcu!J192</f>
        <v/>
      </c>
      <c r="Q319" s="529"/>
      <c r="R319" s="529"/>
      <c r="S319" s="529"/>
      <c r="T319" s="529"/>
      <c r="U319" s="529"/>
      <c r="V319" s="530"/>
      <c r="W319" s="526" t="str">
        <f>IF(Calcu!G192="ⅹ",Calcu!G192,Calcu!K192)</f>
        <v/>
      </c>
      <c r="X319" s="529"/>
      <c r="Y319" s="529"/>
      <c r="Z319" s="529"/>
      <c r="AA319" s="529"/>
      <c r="AB319" s="529"/>
      <c r="AC319" s="530"/>
      <c r="AD319" s="526" t="str">
        <f>IF(Calcu!H192="ⅹ",Calcu!H192,Calcu!L192)</f>
        <v/>
      </c>
      <c r="AE319" s="529"/>
      <c r="AF319" s="529"/>
      <c r="AG319" s="529"/>
      <c r="AH319" s="529"/>
      <c r="AI319" s="529"/>
      <c r="AJ319" s="530"/>
      <c r="AK319" s="234"/>
      <c r="AL319" s="234"/>
      <c r="AM319" s="234"/>
      <c r="AN319" s="234"/>
      <c r="AO319" s="234"/>
      <c r="AP319" s="234"/>
      <c r="AQ319" s="234"/>
      <c r="AR319" s="86"/>
      <c r="AS319" s="86"/>
      <c r="AT319" s="234"/>
    </row>
    <row r="320" spans="1:46" ht="18" customHeight="1">
      <c r="A320" s="234"/>
      <c r="B320" s="545">
        <f>Calcu!C193</f>
        <v>21</v>
      </c>
      <c r="C320" s="546"/>
      <c r="D320" s="546"/>
      <c r="E320" s="546"/>
      <c r="F320" s="546"/>
      <c r="G320" s="546"/>
      <c r="H320" s="547"/>
      <c r="I320" s="526" t="str">
        <f>Calcu!E193</f>
        <v/>
      </c>
      <c r="J320" s="527"/>
      <c r="K320" s="527"/>
      <c r="L320" s="527"/>
      <c r="M320" s="527"/>
      <c r="N320" s="527"/>
      <c r="O320" s="528"/>
      <c r="P320" s="526" t="str">
        <f>Calcu!J193</f>
        <v/>
      </c>
      <c r="Q320" s="529"/>
      <c r="R320" s="529"/>
      <c r="S320" s="529"/>
      <c r="T320" s="529"/>
      <c r="U320" s="529"/>
      <c r="V320" s="530"/>
      <c r="W320" s="526" t="str">
        <f>IF(Calcu!G193="ⅹ",Calcu!G193,Calcu!K193)</f>
        <v/>
      </c>
      <c r="X320" s="529"/>
      <c r="Y320" s="529"/>
      <c r="Z320" s="529"/>
      <c r="AA320" s="529"/>
      <c r="AB320" s="529"/>
      <c r="AC320" s="530"/>
      <c r="AD320" s="526" t="str">
        <f>IF(Calcu!H193="ⅹ",Calcu!H193,Calcu!L193)</f>
        <v/>
      </c>
      <c r="AE320" s="529"/>
      <c r="AF320" s="529"/>
      <c r="AG320" s="529"/>
      <c r="AH320" s="529"/>
      <c r="AI320" s="529"/>
      <c r="AJ320" s="530"/>
      <c r="AK320" s="234"/>
      <c r="AL320" s="234"/>
      <c r="AM320" s="234"/>
      <c r="AN320" s="234"/>
      <c r="AO320" s="234"/>
      <c r="AP320" s="234"/>
      <c r="AQ320" s="234"/>
      <c r="AR320" s="86"/>
      <c r="AS320" s="86"/>
      <c r="AT320" s="234"/>
    </row>
    <row r="321" spans="1:46" ht="18" customHeight="1">
      <c r="A321" s="234"/>
      <c r="B321" s="545">
        <f>Calcu!C194</f>
        <v>22</v>
      </c>
      <c r="C321" s="546"/>
      <c r="D321" s="546"/>
      <c r="E321" s="546"/>
      <c r="F321" s="546"/>
      <c r="G321" s="546"/>
      <c r="H321" s="547"/>
      <c r="I321" s="526" t="str">
        <f>Calcu!E194</f>
        <v/>
      </c>
      <c r="J321" s="527"/>
      <c r="K321" s="527"/>
      <c r="L321" s="527"/>
      <c r="M321" s="527"/>
      <c r="N321" s="527"/>
      <c r="O321" s="528"/>
      <c r="P321" s="526" t="str">
        <f>Calcu!J194</f>
        <v/>
      </c>
      <c r="Q321" s="529"/>
      <c r="R321" s="529"/>
      <c r="S321" s="529"/>
      <c r="T321" s="529"/>
      <c r="U321" s="529"/>
      <c r="V321" s="530"/>
      <c r="W321" s="526" t="str">
        <f>IF(Calcu!G194="ⅹ",Calcu!G194,Calcu!K194)</f>
        <v/>
      </c>
      <c r="X321" s="529"/>
      <c r="Y321" s="529"/>
      <c r="Z321" s="529"/>
      <c r="AA321" s="529"/>
      <c r="AB321" s="529"/>
      <c r="AC321" s="530"/>
      <c r="AD321" s="526" t="str">
        <f>IF(Calcu!H194="ⅹ",Calcu!H194,Calcu!L194)</f>
        <v/>
      </c>
      <c r="AE321" s="529"/>
      <c r="AF321" s="529"/>
      <c r="AG321" s="529"/>
      <c r="AH321" s="529"/>
      <c r="AI321" s="529"/>
      <c r="AJ321" s="530"/>
      <c r="AK321" s="234"/>
      <c r="AL321" s="234"/>
      <c r="AM321" s="234"/>
      <c r="AN321" s="234"/>
      <c r="AO321" s="234"/>
      <c r="AP321" s="234"/>
      <c r="AQ321" s="234"/>
      <c r="AR321" s="86"/>
      <c r="AS321" s="86"/>
      <c r="AT321" s="234"/>
    </row>
    <row r="322" spans="1:46" ht="18" customHeight="1">
      <c r="A322" s="234"/>
      <c r="B322" s="545">
        <f>Calcu!C195</f>
        <v>23</v>
      </c>
      <c r="C322" s="546"/>
      <c r="D322" s="546"/>
      <c r="E322" s="546"/>
      <c r="F322" s="546"/>
      <c r="G322" s="546"/>
      <c r="H322" s="547"/>
      <c r="I322" s="526" t="str">
        <f>Calcu!E195</f>
        <v/>
      </c>
      <c r="J322" s="527"/>
      <c r="K322" s="527"/>
      <c r="L322" s="527"/>
      <c r="M322" s="527"/>
      <c r="N322" s="527"/>
      <c r="O322" s="528"/>
      <c r="P322" s="526" t="str">
        <f>Calcu!J195</f>
        <v/>
      </c>
      <c r="Q322" s="529"/>
      <c r="R322" s="529"/>
      <c r="S322" s="529"/>
      <c r="T322" s="529"/>
      <c r="U322" s="529"/>
      <c r="V322" s="530"/>
      <c r="W322" s="526" t="str">
        <f>IF(Calcu!G195="ⅹ",Calcu!G195,Calcu!K195)</f>
        <v/>
      </c>
      <c r="X322" s="529"/>
      <c r="Y322" s="529"/>
      <c r="Z322" s="529"/>
      <c r="AA322" s="529"/>
      <c r="AB322" s="529"/>
      <c r="AC322" s="530"/>
      <c r="AD322" s="526" t="str">
        <f>IF(Calcu!H195="ⅹ",Calcu!H195,Calcu!L195)</f>
        <v/>
      </c>
      <c r="AE322" s="529"/>
      <c r="AF322" s="529"/>
      <c r="AG322" s="529"/>
      <c r="AH322" s="529"/>
      <c r="AI322" s="529"/>
      <c r="AJ322" s="530"/>
      <c r="AK322" s="234"/>
      <c r="AL322" s="234"/>
      <c r="AM322" s="234"/>
      <c r="AN322" s="234"/>
      <c r="AO322" s="234"/>
      <c r="AP322" s="234"/>
      <c r="AQ322" s="234"/>
      <c r="AR322" s="86"/>
      <c r="AS322" s="86"/>
      <c r="AT322" s="234"/>
    </row>
    <row r="323" spans="1:46" ht="18" customHeight="1">
      <c r="A323" s="234"/>
      <c r="B323" s="545">
        <f>Calcu!C196</f>
        <v>24</v>
      </c>
      <c r="C323" s="546"/>
      <c r="D323" s="546"/>
      <c r="E323" s="546"/>
      <c r="F323" s="546"/>
      <c r="G323" s="546"/>
      <c r="H323" s="547"/>
      <c r="I323" s="526" t="str">
        <f>Calcu!E196</f>
        <v/>
      </c>
      <c r="J323" s="527"/>
      <c r="K323" s="527"/>
      <c r="L323" s="527"/>
      <c r="M323" s="527"/>
      <c r="N323" s="527"/>
      <c r="O323" s="528"/>
      <c r="P323" s="526" t="str">
        <f>Calcu!J196</f>
        <v/>
      </c>
      <c r="Q323" s="529"/>
      <c r="R323" s="529"/>
      <c r="S323" s="529"/>
      <c r="T323" s="529"/>
      <c r="U323" s="529"/>
      <c r="V323" s="530"/>
      <c r="W323" s="526" t="str">
        <f>IF(Calcu!G196="ⅹ",Calcu!G196,Calcu!K196)</f>
        <v/>
      </c>
      <c r="X323" s="529"/>
      <c r="Y323" s="529"/>
      <c r="Z323" s="529"/>
      <c r="AA323" s="529"/>
      <c r="AB323" s="529"/>
      <c r="AC323" s="530"/>
      <c r="AD323" s="526" t="str">
        <f>IF(Calcu!H196="ⅹ",Calcu!H196,Calcu!L196)</f>
        <v/>
      </c>
      <c r="AE323" s="529"/>
      <c r="AF323" s="529"/>
      <c r="AG323" s="529"/>
      <c r="AH323" s="529"/>
      <c r="AI323" s="529"/>
      <c r="AJ323" s="530"/>
      <c r="AK323" s="234"/>
      <c r="AL323" s="234"/>
      <c r="AM323" s="234"/>
      <c r="AN323" s="234"/>
      <c r="AO323" s="234"/>
      <c r="AP323" s="234"/>
      <c r="AQ323" s="234"/>
      <c r="AR323" s="86"/>
      <c r="AS323" s="86"/>
      <c r="AT323" s="234"/>
    </row>
    <row r="324" spans="1:46" ht="18" customHeight="1">
      <c r="A324" s="234"/>
      <c r="B324" s="545">
        <f>Calcu!C197</f>
        <v>25</v>
      </c>
      <c r="C324" s="546"/>
      <c r="D324" s="546"/>
      <c r="E324" s="546"/>
      <c r="F324" s="546"/>
      <c r="G324" s="546"/>
      <c r="H324" s="547"/>
      <c r="I324" s="526" t="str">
        <f>Calcu!E197</f>
        <v/>
      </c>
      <c r="J324" s="527"/>
      <c r="K324" s="527"/>
      <c r="L324" s="527"/>
      <c r="M324" s="527"/>
      <c r="N324" s="527"/>
      <c r="O324" s="528"/>
      <c r="P324" s="526" t="str">
        <f>Calcu!J197</f>
        <v/>
      </c>
      <c r="Q324" s="529"/>
      <c r="R324" s="529"/>
      <c r="S324" s="529"/>
      <c r="T324" s="529"/>
      <c r="U324" s="529"/>
      <c r="V324" s="530"/>
      <c r="W324" s="526" t="str">
        <f>IF(Calcu!G197="ⅹ",Calcu!G197,Calcu!K197)</f>
        <v/>
      </c>
      <c r="X324" s="529"/>
      <c r="Y324" s="529"/>
      <c r="Z324" s="529"/>
      <c r="AA324" s="529"/>
      <c r="AB324" s="529"/>
      <c r="AC324" s="530"/>
      <c r="AD324" s="526" t="str">
        <f>IF(Calcu!H197="ⅹ",Calcu!H197,Calcu!L197)</f>
        <v/>
      </c>
      <c r="AE324" s="529"/>
      <c r="AF324" s="529"/>
      <c r="AG324" s="529"/>
      <c r="AH324" s="529"/>
      <c r="AI324" s="529"/>
      <c r="AJ324" s="530"/>
      <c r="AK324" s="234"/>
      <c r="AL324" s="234"/>
      <c r="AM324" s="234"/>
      <c r="AN324" s="234"/>
      <c r="AO324" s="234"/>
      <c r="AP324" s="234"/>
      <c r="AQ324" s="234"/>
      <c r="AR324" s="86"/>
      <c r="AS324" s="86"/>
      <c r="AT324" s="234"/>
    </row>
    <row r="325" spans="1:46" ht="18" customHeight="1">
      <c r="A325" s="234"/>
      <c r="B325" s="545">
        <f>Calcu!C198</f>
        <v>26</v>
      </c>
      <c r="C325" s="546"/>
      <c r="D325" s="546"/>
      <c r="E325" s="546"/>
      <c r="F325" s="546"/>
      <c r="G325" s="546"/>
      <c r="H325" s="547"/>
      <c r="I325" s="526" t="str">
        <f>Calcu!E198</f>
        <v/>
      </c>
      <c r="J325" s="527"/>
      <c r="K325" s="527"/>
      <c r="L325" s="527"/>
      <c r="M325" s="527"/>
      <c r="N325" s="527"/>
      <c r="O325" s="528"/>
      <c r="P325" s="526" t="str">
        <f>Calcu!J198</f>
        <v/>
      </c>
      <c r="Q325" s="529"/>
      <c r="R325" s="529"/>
      <c r="S325" s="529"/>
      <c r="T325" s="529"/>
      <c r="U325" s="529"/>
      <c r="V325" s="530"/>
      <c r="W325" s="526" t="str">
        <f>IF(Calcu!G198="ⅹ",Calcu!G198,Calcu!K198)</f>
        <v/>
      </c>
      <c r="X325" s="529"/>
      <c r="Y325" s="529"/>
      <c r="Z325" s="529"/>
      <c r="AA325" s="529"/>
      <c r="AB325" s="529"/>
      <c r="AC325" s="530"/>
      <c r="AD325" s="526" t="str">
        <f>IF(Calcu!H198="ⅹ",Calcu!H198,Calcu!L198)</f>
        <v/>
      </c>
      <c r="AE325" s="529"/>
      <c r="AF325" s="529"/>
      <c r="AG325" s="529"/>
      <c r="AH325" s="529"/>
      <c r="AI325" s="529"/>
      <c r="AJ325" s="530"/>
      <c r="AK325" s="234"/>
      <c r="AL325" s="234"/>
      <c r="AM325" s="234"/>
      <c r="AN325" s="234"/>
      <c r="AO325" s="234"/>
      <c r="AP325" s="234"/>
      <c r="AQ325" s="234"/>
      <c r="AR325" s="86"/>
      <c r="AS325" s="86"/>
      <c r="AT325" s="234"/>
    </row>
    <row r="326" spans="1:46" ht="18" customHeight="1">
      <c r="A326" s="234"/>
      <c r="B326" s="545">
        <f>Calcu!C199</f>
        <v>27</v>
      </c>
      <c r="C326" s="546"/>
      <c r="D326" s="546"/>
      <c r="E326" s="546"/>
      <c r="F326" s="546"/>
      <c r="G326" s="546"/>
      <c r="H326" s="547"/>
      <c r="I326" s="526" t="str">
        <f>Calcu!E199</f>
        <v/>
      </c>
      <c r="J326" s="527"/>
      <c r="K326" s="527"/>
      <c r="L326" s="527"/>
      <c r="M326" s="527"/>
      <c r="N326" s="527"/>
      <c r="O326" s="528"/>
      <c r="P326" s="526" t="str">
        <f>Calcu!J199</f>
        <v/>
      </c>
      <c r="Q326" s="529"/>
      <c r="R326" s="529"/>
      <c r="S326" s="529"/>
      <c r="T326" s="529"/>
      <c r="U326" s="529"/>
      <c r="V326" s="530"/>
      <c r="W326" s="526" t="str">
        <f>IF(Calcu!G199="ⅹ",Calcu!G199,Calcu!K199)</f>
        <v/>
      </c>
      <c r="X326" s="529"/>
      <c r="Y326" s="529"/>
      <c r="Z326" s="529"/>
      <c r="AA326" s="529"/>
      <c r="AB326" s="529"/>
      <c r="AC326" s="530"/>
      <c r="AD326" s="526" t="str">
        <f>IF(Calcu!H199="ⅹ",Calcu!H199,Calcu!L199)</f>
        <v/>
      </c>
      <c r="AE326" s="529"/>
      <c r="AF326" s="529"/>
      <c r="AG326" s="529"/>
      <c r="AH326" s="529"/>
      <c r="AI326" s="529"/>
      <c r="AJ326" s="530"/>
      <c r="AK326" s="234"/>
      <c r="AL326" s="234"/>
      <c r="AM326" s="234"/>
      <c r="AN326" s="234"/>
      <c r="AO326" s="234"/>
      <c r="AP326" s="234"/>
      <c r="AQ326" s="234"/>
      <c r="AR326" s="86"/>
      <c r="AS326" s="86"/>
      <c r="AT326" s="234"/>
    </row>
    <row r="327" spans="1:46" ht="18" customHeight="1">
      <c r="A327" s="234"/>
      <c r="B327" s="545">
        <f>Calcu!C200</f>
        <v>28</v>
      </c>
      <c r="C327" s="546"/>
      <c r="D327" s="546"/>
      <c r="E327" s="546"/>
      <c r="F327" s="546"/>
      <c r="G327" s="546"/>
      <c r="H327" s="547"/>
      <c r="I327" s="526" t="str">
        <f>Calcu!E200</f>
        <v/>
      </c>
      <c r="J327" s="527"/>
      <c r="K327" s="527"/>
      <c r="L327" s="527"/>
      <c r="M327" s="527"/>
      <c r="N327" s="527"/>
      <c r="O327" s="528"/>
      <c r="P327" s="526" t="str">
        <f>Calcu!J200</f>
        <v/>
      </c>
      <c r="Q327" s="529"/>
      <c r="R327" s="529"/>
      <c r="S327" s="529"/>
      <c r="T327" s="529"/>
      <c r="U327" s="529"/>
      <c r="V327" s="530"/>
      <c r="W327" s="526" t="str">
        <f>IF(Calcu!G200="ⅹ",Calcu!G200,Calcu!K200)</f>
        <v/>
      </c>
      <c r="X327" s="529"/>
      <c r="Y327" s="529"/>
      <c r="Z327" s="529"/>
      <c r="AA327" s="529"/>
      <c r="AB327" s="529"/>
      <c r="AC327" s="530"/>
      <c r="AD327" s="526" t="str">
        <f>IF(Calcu!H200="ⅹ",Calcu!H200,Calcu!L200)</f>
        <v/>
      </c>
      <c r="AE327" s="529"/>
      <c r="AF327" s="529"/>
      <c r="AG327" s="529"/>
      <c r="AH327" s="529"/>
      <c r="AI327" s="529"/>
      <c r="AJ327" s="530"/>
      <c r="AK327" s="234"/>
      <c r="AL327" s="234"/>
      <c r="AM327" s="234"/>
      <c r="AN327" s="234"/>
      <c r="AO327" s="234"/>
      <c r="AP327" s="234"/>
      <c r="AQ327" s="234"/>
      <c r="AR327" s="86"/>
      <c r="AS327" s="86"/>
      <c r="AT327" s="234"/>
    </row>
    <row r="328" spans="1:46" ht="18" customHeight="1">
      <c r="A328" s="234"/>
      <c r="B328" s="545">
        <f>Calcu!C201</f>
        <v>29</v>
      </c>
      <c r="C328" s="546"/>
      <c r="D328" s="546"/>
      <c r="E328" s="546"/>
      <c r="F328" s="546"/>
      <c r="G328" s="546"/>
      <c r="H328" s="547"/>
      <c r="I328" s="526" t="str">
        <f>Calcu!E201</f>
        <v/>
      </c>
      <c r="J328" s="527"/>
      <c r="K328" s="527"/>
      <c r="L328" s="527"/>
      <c r="M328" s="527"/>
      <c r="N328" s="527"/>
      <c r="O328" s="528"/>
      <c r="P328" s="526" t="str">
        <f>Calcu!J201</f>
        <v/>
      </c>
      <c r="Q328" s="529"/>
      <c r="R328" s="529"/>
      <c r="S328" s="529"/>
      <c r="T328" s="529"/>
      <c r="U328" s="529"/>
      <c r="V328" s="530"/>
      <c r="W328" s="526" t="str">
        <f>IF(Calcu!G201="ⅹ",Calcu!G201,Calcu!K201)</f>
        <v/>
      </c>
      <c r="X328" s="529"/>
      <c r="Y328" s="529"/>
      <c r="Z328" s="529"/>
      <c r="AA328" s="529"/>
      <c r="AB328" s="529"/>
      <c r="AC328" s="530"/>
      <c r="AD328" s="526" t="str">
        <f>IF(Calcu!H201="ⅹ",Calcu!H201,Calcu!L201)</f>
        <v/>
      </c>
      <c r="AE328" s="529"/>
      <c r="AF328" s="529"/>
      <c r="AG328" s="529"/>
      <c r="AH328" s="529"/>
      <c r="AI328" s="529"/>
      <c r="AJ328" s="530"/>
      <c r="AK328" s="234"/>
      <c r="AL328" s="234"/>
      <c r="AM328" s="234"/>
      <c r="AN328" s="234"/>
      <c r="AO328" s="234"/>
      <c r="AP328" s="234"/>
      <c r="AQ328" s="234"/>
      <c r="AR328" s="86"/>
      <c r="AS328" s="86"/>
      <c r="AT328" s="234"/>
    </row>
    <row r="329" spans="1:46" ht="18" customHeight="1">
      <c r="A329" s="234"/>
      <c r="B329" s="545">
        <f>Calcu!C202</f>
        <v>30</v>
      </c>
      <c r="C329" s="546"/>
      <c r="D329" s="546"/>
      <c r="E329" s="546"/>
      <c r="F329" s="546"/>
      <c r="G329" s="546"/>
      <c r="H329" s="547"/>
      <c r="I329" s="526" t="str">
        <f>Calcu!E202</f>
        <v/>
      </c>
      <c r="J329" s="527"/>
      <c r="K329" s="527"/>
      <c r="L329" s="527"/>
      <c r="M329" s="527"/>
      <c r="N329" s="527"/>
      <c r="O329" s="528"/>
      <c r="P329" s="526" t="str">
        <f>Calcu!J202</f>
        <v/>
      </c>
      <c r="Q329" s="529"/>
      <c r="R329" s="529"/>
      <c r="S329" s="529"/>
      <c r="T329" s="529"/>
      <c r="U329" s="529"/>
      <c r="V329" s="530"/>
      <c r="W329" s="526" t="str">
        <f>IF(Calcu!G202="ⅹ",Calcu!G202,Calcu!K202)</f>
        <v/>
      </c>
      <c r="X329" s="529"/>
      <c r="Y329" s="529"/>
      <c r="Z329" s="529"/>
      <c r="AA329" s="529"/>
      <c r="AB329" s="529"/>
      <c r="AC329" s="530"/>
      <c r="AD329" s="526" t="str">
        <f>IF(Calcu!H202="ⅹ",Calcu!H202,Calcu!L202)</f>
        <v/>
      </c>
      <c r="AE329" s="529"/>
      <c r="AF329" s="529"/>
      <c r="AG329" s="529"/>
      <c r="AH329" s="529"/>
      <c r="AI329" s="529"/>
      <c r="AJ329" s="530"/>
      <c r="AK329" s="234"/>
      <c r="AL329" s="234"/>
      <c r="AM329" s="234"/>
      <c r="AN329" s="234"/>
      <c r="AO329" s="234"/>
      <c r="AP329" s="234"/>
      <c r="AQ329" s="234"/>
      <c r="AR329" s="86"/>
      <c r="AS329" s="86"/>
      <c r="AT329" s="234"/>
    </row>
    <row r="330" spans="1:46" s="234" customFormat="1" ht="18" customHeight="1"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354"/>
      <c r="P330" s="354"/>
      <c r="Q330" s="354"/>
      <c r="R330" s="354"/>
      <c r="S330" s="354"/>
      <c r="T330" s="354"/>
      <c r="U330" s="354"/>
      <c r="V330" s="354"/>
      <c r="W330" s="354"/>
      <c r="X330" s="354"/>
      <c r="Y330" s="354"/>
      <c r="Z330" s="354"/>
      <c r="AA330" s="354"/>
      <c r="AB330" s="354"/>
      <c r="AC330" s="354"/>
      <c r="AD330" s="354"/>
      <c r="AE330" s="354"/>
      <c r="AF330" s="354"/>
      <c r="AG330" s="354"/>
      <c r="AH330" s="354"/>
      <c r="AI330" s="354"/>
      <c r="AJ330" s="354"/>
      <c r="AK330" s="233"/>
      <c r="AL330" s="233"/>
      <c r="AM330" s="233"/>
      <c r="AN330" s="233"/>
      <c r="AO330" s="233"/>
      <c r="AP330" s="233"/>
      <c r="AQ330" s="233"/>
      <c r="AR330" s="86"/>
      <c r="AS330" s="86"/>
    </row>
    <row r="331" spans="1:46" s="89" customFormat="1" ht="18" customHeight="1">
      <c r="A331" s="241" t="str">
        <f ca="1">"■ "&amp;B292&amp;" "&amp;N292&amp;" 에서의 교정데이터"</f>
        <v>■ 0 0 에서의 교정데이터</v>
      </c>
      <c r="D331" s="242"/>
      <c r="E331" s="242"/>
      <c r="F331" s="242"/>
      <c r="H331" s="88"/>
      <c r="I331" s="239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</row>
    <row r="332" spans="1:46" s="89" customFormat="1" ht="18" customHeight="1">
      <c r="A332" s="131"/>
      <c r="B332" s="596" t="s">
        <v>210</v>
      </c>
      <c r="C332" s="597"/>
      <c r="D332" s="597"/>
      <c r="E332" s="597"/>
      <c r="F332" s="597"/>
      <c r="G332" s="597"/>
      <c r="H332" s="598"/>
      <c r="I332" s="596" t="s">
        <v>720</v>
      </c>
      <c r="J332" s="597"/>
      <c r="K332" s="597"/>
      <c r="L332" s="597"/>
      <c r="M332" s="597"/>
      <c r="N332" s="597"/>
      <c r="O332" s="598"/>
      <c r="P332" s="671" t="e">
        <f>Calcu!$J$328&amp;" 지시값"</f>
        <v>#N/A</v>
      </c>
      <c r="Q332" s="672"/>
      <c r="R332" s="672"/>
      <c r="S332" s="672"/>
      <c r="T332" s="672"/>
      <c r="U332" s="672"/>
      <c r="V332" s="672"/>
      <c r="W332" s="672"/>
      <c r="X332" s="672"/>
      <c r="Y332" s="672"/>
      <c r="Z332" s="672"/>
      <c r="AA332" s="672"/>
      <c r="AB332" s="672"/>
      <c r="AC332" s="672"/>
      <c r="AD332" s="672"/>
      <c r="AE332" s="672"/>
      <c r="AF332" s="672"/>
      <c r="AG332" s="672"/>
      <c r="AH332" s="673" t="s">
        <v>571</v>
      </c>
      <c r="AI332" s="673"/>
      <c r="AJ332" s="673"/>
      <c r="AK332" s="673"/>
      <c r="AL332" s="673"/>
      <c r="AM332" s="673"/>
      <c r="AN332" s="673"/>
      <c r="AO332" s="673"/>
      <c r="AP332" s="673"/>
      <c r="AQ332" s="673"/>
      <c r="AR332" s="673"/>
      <c r="AS332" s="674"/>
      <c r="AT332" s="88"/>
    </row>
    <row r="333" spans="1:46" s="89" customFormat="1" ht="18" customHeight="1">
      <c r="A333" s="131"/>
      <c r="B333" s="599"/>
      <c r="C333" s="600"/>
      <c r="D333" s="600"/>
      <c r="E333" s="600"/>
      <c r="F333" s="600"/>
      <c r="G333" s="600"/>
      <c r="H333" s="601"/>
      <c r="I333" s="602"/>
      <c r="J333" s="603"/>
      <c r="K333" s="603"/>
      <c r="L333" s="603"/>
      <c r="M333" s="603"/>
      <c r="N333" s="603"/>
      <c r="O333" s="604"/>
      <c r="P333" s="605" t="s">
        <v>211</v>
      </c>
      <c r="Q333" s="606"/>
      <c r="R333" s="606"/>
      <c r="S333" s="606"/>
      <c r="T333" s="606"/>
      <c r="U333" s="607"/>
      <c r="V333" s="605" t="s">
        <v>212</v>
      </c>
      <c r="W333" s="606"/>
      <c r="X333" s="606"/>
      <c r="Y333" s="606"/>
      <c r="Z333" s="606"/>
      <c r="AA333" s="607"/>
      <c r="AB333" s="605" t="s">
        <v>213</v>
      </c>
      <c r="AC333" s="606"/>
      <c r="AD333" s="606"/>
      <c r="AE333" s="606"/>
      <c r="AF333" s="606"/>
      <c r="AG333" s="607"/>
      <c r="AH333" s="605" t="s">
        <v>65</v>
      </c>
      <c r="AI333" s="606"/>
      <c r="AJ333" s="606"/>
      <c r="AK333" s="606"/>
      <c r="AL333" s="606"/>
      <c r="AM333" s="607"/>
      <c r="AN333" s="605" t="s">
        <v>220</v>
      </c>
      <c r="AO333" s="606"/>
      <c r="AP333" s="606"/>
      <c r="AQ333" s="606"/>
      <c r="AR333" s="606"/>
      <c r="AS333" s="607"/>
      <c r="AT333" s="88"/>
    </row>
    <row r="334" spans="1:46" s="89" customFormat="1" ht="18" customHeight="1">
      <c r="A334" s="131"/>
      <c r="B334" s="602"/>
      <c r="C334" s="603"/>
      <c r="D334" s="603"/>
      <c r="E334" s="603"/>
      <c r="F334" s="603"/>
      <c r="G334" s="603"/>
      <c r="H334" s="604"/>
      <c r="I334" s="608">
        <f ca="1">I299</f>
        <v>0</v>
      </c>
      <c r="J334" s="609"/>
      <c r="K334" s="609"/>
      <c r="L334" s="609"/>
      <c r="M334" s="609"/>
      <c r="N334" s="609"/>
      <c r="O334" s="610"/>
      <c r="P334" s="608">
        <f ca="1">P299</f>
        <v>0</v>
      </c>
      <c r="Q334" s="609"/>
      <c r="R334" s="609"/>
      <c r="S334" s="609"/>
      <c r="T334" s="609"/>
      <c r="U334" s="610"/>
      <c r="V334" s="608">
        <f ca="1">W299</f>
        <v>0</v>
      </c>
      <c r="W334" s="609"/>
      <c r="X334" s="609"/>
      <c r="Y334" s="609"/>
      <c r="Z334" s="609"/>
      <c r="AA334" s="610"/>
      <c r="AB334" s="608">
        <f ca="1">AD299</f>
        <v>0</v>
      </c>
      <c r="AC334" s="609"/>
      <c r="AD334" s="609"/>
      <c r="AE334" s="609"/>
      <c r="AF334" s="609"/>
      <c r="AG334" s="610"/>
      <c r="AH334" s="608">
        <f ca="1">Calcu!H208</f>
        <v>0</v>
      </c>
      <c r="AI334" s="609"/>
      <c r="AJ334" s="609"/>
      <c r="AK334" s="609"/>
      <c r="AL334" s="609"/>
      <c r="AM334" s="610"/>
      <c r="AN334" s="608">
        <f ca="1">Calcu!I208</f>
        <v>0</v>
      </c>
      <c r="AO334" s="609"/>
      <c r="AP334" s="609"/>
      <c r="AQ334" s="609"/>
      <c r="AR334" s="609"/>
      <c r="AS334" s="610"/>
      <c r="AT334" s="88"/>
    </row>
    <row r="335" spans="1:46" s="89" customFormat="1" ht="18" customHeight="1">
      <c r="A335" s="131"/>
      <c r="B335" s="628" t="e">
        <f>AL292</f>
        <v>#N/A</v>
      </c>
      <c r="C335" s="629"/>
      <c r="D335" s="629"/>
      <c r="E335" s="629"/>
      <c r="F335" s="629"/>
      <c r="G335" s="629"/>
      <c r="H335" s="630"/>
      <c r="I335" s="498" t="e">
        <f ca="1">OFFSET(I299,B335,0)</f>
        <v>#N/A</v>
      </c>
      <c r="J335" s="499"/>
      <c r="K335" s="499"/>
      <c r="L335" s="499"/>
      <c r="M335" s="499"/>
      <c r="N335" s="499"/>
      <c r="O335" s="500"/>
      <c r="P335" s="498" t="e">
        <f ca="1">OFFSET(Calcu!Q172,B335,0)</f>
        <v>#N/A</v>
      </c>
      <c r="Q335" s="499"/>
      <c r="R335" s="499"/>
      <c r="S335" s="499"/>
      <c r="T335" s="499"/>
      <c r="U335" s="500"/>
      <c r="V335" s="498" t="e">
        <f ca="1">OFFSET(Calcu!R172,B335,0)</f>
        <v>#N/A</v>
      </c>
      <c r="W335" s="499"/>
      <c r="X335" s="499"/>
      <c r="Y335" s="499"/>
      <c r="Z335" s="499"/>
      <c r="AA335" s="500"/>
      <c r="AB335" s="498" t="e">
        <f ca="1">OFFSET(Calcu!S172,B335,0)</f>
        <v>#N/A</v>
      </c>
      <c r="AC335" s="499"/>
      <c r="AD335" s="499"/>
      <c r="AE335" s="499"/>
      <c r="AF335" s="499"/>
      <c r="AG335" s="500"/>
      <c r="AH335" s="631" t="e">
        <f ca="1">OFFSET(Calcu!H208,B335,0)</f>
        <v>#N/A</v>
      </c>
      <c r="AI335" s="632"/>
      <c r="AJ335" s="632"/>
      <c r="AK335" s="632"/>
      <c r="AL335" s="632"/>
      <c r="AM335" s="633"/>
      <c r="AN335" s="631" t="e">
        <f ca="1">OFFSET(Calcu!I208,B335,0)</f>
        <v>#N/A</v>
      </c>
      <c r="AO335" s="632"/>
      <c r="AP335" s="632"/>
      <c r="AQ335" s="632"/>
      <c r="AR335" s="632"/>
      <c r="AS335" s="633"/>
      <c r="AT335" s="88"/>
    </row>
    <row r="336" spans="1:46" s="89" customFormat="1" ht="18" customHeight="1">
      <c r="A336" s="131"/>
      <c r="B336" s="637" t="e">
        <f>B335</f>
        <v>#N/A</v>
      </c>
      <c r="C336" s="638"/>
      <c r="D336" s="638"/>
      <c r="E336" s="638"/>
      <c r="F336" s="638"/>
      <c r="G336" s="638"/>
      <c r="H336" s="639"/>
      <c r="I336" s="498" t="e">
        <f ca="1">I335</f>
        <v>#N/A</v>
      </c>
      <c r="J336" s="499"/>
      <c r="K336" s="499"/>
      <c r="L336" s="499"/>
      <c r="M336" s="499"/>
      <c r="N336" s="499"/>
      <c r="O336" s="500"/>
      <c r="P336" s="498" t="e">
        <f ca="1">OFFSET(Calcu!Q187,B336,0)</f>
        <v>#N/A</v>
      </c>
      <c r="Q336" s="499"/>
      <c r="R336" s="499"/>
      <c r="S336" s="499"/>
      <c r="T336" s="499"/>
      <c r="U336" s="500"/>
      <c r="V336" s="498" t="e">
        <f ca="1">OFFSET(Calcu!R187,B336,0)</f>
        <v>#N/A</v>
      </c>
      <c r="W336" s="499"/>
      <c r="X336" s="499"/>
      <c r="Y336" s="499"/>
      <c r="Z336" s="499"/>
      <c r="AA336" s="500"/>
      <c r="AB336" s="498" t="e">
        <f ca="1">OFFSET(Calcu!S187,B336,0)</f>
        <v>#N/A</v>
      </c>
      <c r="AC336" s="499"/>
      <c r="AD336" s="499"/>
      <c r="AE336" s="499"/>
      <c r="AF336" s="499"/>
      <c r="AG336" s="500"/>
      <c r="AH336" s="634"/>
      <c r="AI336" s="635"/>
      <c r="AJ336" s="635"/>
      <c r="AK336" s="635"/>
      <c r="AL336" s="635"/>
      <c r="AM336" s="636"/>
      <c r="AN336" s="634"/>
      <c r="AO336" s="635"/>
      <c r="AP336" s="635"/>
      <c r="AQ336" s="635"/>
      <c r="AR336" s="635"/>
      <c r="AS336" s="636"/>
      <c r="AT336" s="88"/>
    </row>
    <row r="337" spans="1:46" s="89" customFormat="1" ht="18" customHeight="1">
      <c r="A337" s="131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</row>
    <row r="338" spans="1:46" s="89" customFormat="1" ht="18" customHeight="1">
      <c r="A338" s="96" t="str">
        <f ca="1">"■ "&amp;B292&amp;" "&amp;N292&amp;" 에서의 영점보정 후 교정데이터"</f>
        <v>■ 0 0 에서의 영점보정 후 교정데이터</v>
      </c>
      <c r="B338" s="88"/>
      <c r="C338" s="238"/>
      <c r="D338" s="238"/>
      <c r="E338" s="238"/>
      <c r="F338" s="238"/>
      <c r="G338" s="239"/>
      <c r="H338" s="239"/>
      <c r="I338" s="239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</row>
    <row r="339" spans="1:46" s="89" customFormat="1" ht="18" customHeight="1">
      <c r="A339" s="131"/>
      <c r="B339" s="596" t="s">
        <v>210</v>
      </c>
      <c r="C339" s="597"/>
      <c r="D339" s="597"/>
      <c r="E339" s="597"/>
      <c r="F339" s="597"/>
      <c r="G339" s="597"/>
      <c r="H339" s="598"/>
      <c r="I339" s="596" t="s">
        <v>755</v>
      </c>
      <c r="J339" s="616"/>
      <c r="K339" s="616"/>
      <c r="L339" s="616"/>
      <c r="M339" s="616"/>
      <c r="N339" s="616"/>
      <c r="O339" s="617"/>
      <c r="P339" s="605" t="e">
        <f>Calcu!$J$328&amp;" 지시값 (영점보정)"</f>
        <v>#N/A</v>
      </c>
      <c r="Q339" s="621"/>
      <c r="R339" s="621"/>
      <c r="S339" s="621"/>
      <c r="T339" s="621"/>
      <c r="U339" s="621"/>
      <c r="V339" s="621"/>
      <c r="W339" s="621"/>
      <c r="X339" s="621"/>
      <c r="Y339" s="621"/>
      <c r="Z339" s="621"/>
      <c r="AA339" s="621"/>
      <c r="AB339" s="621"/>
      <c r="AC339" s="621"/>
      <c r="AD339" s="621"/>
      <c r="AE339" s="621"/>
      <c r="AF339" s="621"/>
      <c r="AG339" s="621"/>
      <c r="AH339" s="621"/>
      <c r="AI339" s="621"/>
      <c r="AJ339" s="621"/>
      <c r="AK339" s="621"/>
      <c r="AL339" s="621"/>
      <c r="AM339" s="621"/>
      <c r="AN339" s="621"/>
      <c r="AO339" s="621"/>
      <c r="AP339" s="621"/>
      <c r="AQ339" s="621"/>
      <c r="AR339" s="621"/>
      <c r="AS339" s="622"/>
      <c r="AT339" s="88"/>
    </row>
    <row r="340" spans="1:46" s="89" customFormat="1" ht="18" customHeight="1">
      <c r="A340" s="131"/>
      <c r="B340" s="599"/>
      <c r="C340" s="600"/>
      <c r="D340" s="600"/>
      <c r="E340" s="600"/>
      <c r="F340" s="600"/>
      <c r="G340" s="600"/>
      <c r="H340" s="601"/>
      <c r="I340" s="618"/>
      <c r="J340" s="619"/>
      <c r="K340" s="619"/>
      <c r="L340" s="619"/>
      <c r="M340" s="619"/>
      <c r="N340" s="619"/>
      <c r="O340" s="620"/>
      <c r="P340" s="605" t="s">
        <v>211</v>
      </c>
      <c r="Q340" s="621"/>
      <c r="R340" s="621"/>
      <c r="S340" s="621"/>
      <c r="T340" s="621"/>
      <c r="U340" s="621"/>
      <c r="V340" s="622"/>
      <c r="W340" s="605" t="s">
        <v>212</v>
      </c>
      <c r="X340" s="621"/>
      <c r="Y340" s="621"/>
      <c r="Z340" s="621"/>
      <c r="AA340" s="621"/>
      <c r="AB340" s="621"/>
      <c r="AC340" s="622"/>
      <c r="AD340" s="605" t="s">
        <v>213</v>
      </c>
      <c r="AE340" s="621"/>
      <c r="AF340" s="621"/>
      <c r="AG340" s="621"/>
      <c r="AH340" s="621"/>
      <c r="AI340" s="621"/>
      <c r="AJ340" s="622"/>
      <c r="AK340" s="605" t="s">
        <v>222</v>
      </c>
      <c r="AL340" s="621"/>
      <c r="AM340" s="621"/>
      <c r="AN340" s="621"/>
      <c r="AO340" s="621"/>
      <c r="AP340" s="621"/>
      <c r="AQ340" s="621"/>
      <c r="AR340" s="621"/>
      <c r="AS340" s="622"/>
      <c r="AT340" s="88"/>
    </row>
    <row r="341" spans="1:46" s="89" customFormat="1" ht="18" customHeight="1">
      <c r="A341" s="131"/>
      <c r="B341" s="602"/>
      <c r="C341" s="603"/>
      <c r="D341" s="603"/>
      <c r="E341" s="603"/>
      <c r="F341" s="603"/>
      <c r="G341" s="603"/>
      <c r="H341" s="604"/>
      <c r="I341" s="623">
        <f ca="1">I334</f>
        <v>0</v>
      </c>
      <c r="J341" s="624"/>
      <c r="K341" s="624"/>
      <c r="L341" s="624"/>
      <c r="M341" s="624"/>
      <c r="N341" s="624"/>
      <c r="O341" s="625"/>
      <c r="P341" s="623">
        <f ca="1">P334</f>
        <v>0</v>
      </c>
      <c r="Q341" s="626"/>
      <c r="R341" s="626"/>
      <c r="S341" s="626"/>
      <c r="T341" s="626"/>
      <c r="U341" s="626"/>
      <c r="V341" s="627"/>
      <c r="W341" s="623">
        <f ca="1">V334</f>
        <v>0</v>
      </c>
      <c r="X341" s="626"/>
      <c r="Y341" s="626"/>
      <c r="Z341" s="626"/>
      <c r="AA341" s="626"/>
      <c r="AB341" s="626"/>
      <c r="AC341" s="627"/>
      <c r="AD341" s="623">
        <f ca="1">AB334</f>
        <v>0</v>
      </c>
      <c r="AE341" s="626"/>
      <c r="AF341" s="626"/>
      <c r="AG341" s="626"/>
      <c r="AH341" s="626"/>
      <c r="AI341" s="626"/>
      <c r="AJ341" s="627"/>
      <c r="AK341" s="623">
        <f ca="1">AH334</f>
        <v>0</v>
      </c>
      <c r="AL341" s="626"/>
      <c r="AM341" s="626"/>
      <c r="AN341" s="626"/>
      <c r="AO341" s="626"/>
      <c r="AP341" s="626"/>
      <c r="AQ341" s="626"/>
      <c r="AR341" s="626"/>
      <c r="AS341" s="627"/>
      <c r="AT341" s="88"/>
    </row>
    <row r="342" spans="1:46" s="89" customFormat="1" ht="18" customHeight="1">
      <c r="A342" s="131"/>
      <c r="B342" s="628" t="e">
        <f>B335</f>
        <v>#N/A</v>
      </c>
      <c r="C342" s="629"/>
      <c r="D342" s="629"/>
      <c r="E342" s="629"/>
      <c r="F342" s="629"/>
      <c r="G342" s="629"/>
      <c r="H342" s="630"/>
      <c r="I342" s="498" t="e">
        <f ca="1">I335</f>
        <v>#N/A</v>
      </c>
      <c r="J342" s="499"/>
      <c r="K342" s="499"/>
      <c r="L342" s="499"/>
      <c r="M342" s="499"/>
      <c r="N342" s="499"/>
      <c r="O342" s="500"/>
      <c r="P342" s="498" t="e">
        <f ca="1">OFFSET(Calcu!U172,B342,0)</f>
        <v>#N/A</v>
      </c>
      <c r="Q342" s="501"/>
      <c r="R342" s="501"/>
      <c r="S342" s="501"/>
      <c r="T342" s="501"/>
      <c r="U342" s="501"/>
      <c r="V342" s="502"/>
      <c r="W342" s="498" t="e">
        <f ca="1">OFFSET(Calcu!V172,B342,0)</f>
        <v>#N/A</v>
      </c>
      <c r="X342" s="501"/>
      <c r="Y342" s="501"/>
      <c r="Z342" s="501"/>
      <c r="AA342" s="501"/>
      <c r="AB342" s="501"/>
      <c r="AC342" s="502"/>
      <c r="AD342" s="498" t="e">
        <f ca="1">OFFSET(Calcu!W172,B342,0)</f>
        <v>#N/A</v>
      </c>
      <c r="AE342" s="501"/>
      <c r="AF342" s="501"/>
      <c r="AG342" s="501"/>
      <c r="AH342" s="501"/>
      <c r="AI342" s="501"/>
      <c r="AJ342" s="502"/>
      <c r="AK342" s="498" t="e">
        <f ca="1">OFFSET(Calcu!X172,B342,0)</f>
        <v>#N/A</v>
      </c>
      <c r="AL342" s="501"/>
      <c r="AM342" s="501"/>
      <c r="AN342" s="501"/>
      <c r="AO342" s="501"/>
      <c r="AP342" s="501"/>
      <c r="AQ342" s="501"/>
      <c r="AR342" s="501"/>
      <c r="AS342" s="502"/>
      <c r="AT342" s="88"/>
    </row>
    <row r="343" spans="1:46" s="89" customFormat="1" ht="18" customHeight="1">
      <c r="A343" s="131"/>
      <c r="B343" s="637" t="e">
        <f>B336</f>
        <v>#N/A</v>
      </c>
      <c r="C343" s="638"/>
      <c r="D343" s="638"/>
      <c r="E343" s="638"/>
      <c r="F343" s="638"/>
      <c r="G343" s="638"/>
      <c r="H343" s="639"/>
      <c r="I343" s="498" t="e">
        <f ca="1">I336</f>
        <v>#N/A</v>
      </c>
      <c r="J343" s="499"/>
      <c r="K343" s="499"/>
      <c r="L343" s="499"/>
      <c r="M343" s="499"/>
      <c r="N343" s="499"/>
      <c r="O343" s="500"/>
      <c r="P343" s="498" t="e">
        <f ca="1">OFFSET(Calcu!U187,B343,0)</f>
        <v>#N/A</v>
      </c>
      <c r="Q343" s="501"/>
      <c r="R343" s="501"/>
      <c r="S343" s="501"/>
      <c r="T343" s="501"/>
      <c r="U343" s="501"/>
      <c r="V343" s="502"/>
      <c r="W343" s="498" t="e">
        <f ca="1">OFFSET(Calcu!V187,B343,0)</f>
        <v>#N/A</v>
      </c>
      <c r="X343" s="501"/>
      <c r="Y343" s="501"/>
      <c r="Z343" s="501"/>
      <c r="AA343" s="501"/>
      <c r="AB343" s="501"/>
      <c r="AC343" s="502"/>
      <c r="AD343" s="498" t="e">
        <f ca="1">OFFSET(Calcu!W187,B343,0)</f>
        <v>#N/A</v>
      </c>
      <c r="AE343" s="501"/>
      <c r="AF343" s="501"/>
      <c r="AG343" s="501"/>
      <c r="AH343" s="501"/>
      <c r="AI343" s="501"/>
      <c r="AJ343" s="502"/>
      <c r="AK343" s="498" t="e">
        <f ca="1">OFFSET(Calcu!X187,B343,0)</f>
        <v>#N/A</v>
      </c>
      <c r="AL343" s="501"/>
      <c r="AM343" s="501"/>
      <c r="AN343" s="501"/>
      <c r="AO343" s="501"/>
      <c r="AP343" s="501"/>
      <c r="AQ343" s="501"/>
      <c r="AR343" s="501"/>
      <c r="AS343" s="502"/>
      <c r="AT343" s="88"/>
    </row>
    <row r="344" spans="1:46" s="89" customFormat="1" ht="18" customHeight="1">
      <c r="A344" s="131"/>
      <c r="B344" s="233"/>
      <c r="C344" s="232"/>
      <c r="D344" s="232"/>
      <c r="E344" s="232"/>
      <c r="F344" s="232"/>
      <c r="G344" s="232"/>
      <c r="H344" s="232"/>
      <c r="I344" s="233"/>
      <c r="J344" s="233"/>
      <c r="K344" s="233"/>
      <c r="L344" s="233"/>
      <c r="M344" s="233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  <c r="Y344" s="233"/>
      <c r="Z344" s="233"/>
      <c r="AA344" s="233"/>
      <c r="AB344" s="233"/>
      <c r="AC344" s="233"/>
      <c r="AD344" s="233"/>
      <c r="AE344" s="233"/>
      <c r="AF344" s="233"/>
      <c r="AG344" s="233"/>
      <c r="AH344" s="233"/>
      <c r="AI344" s="233"/>
      <c r="AJ344" s="233"/>
      <c r="AK344" s="233"/>
      <c r="AL344" s="233"/>
      <c r="AM344" s="233"/>
      <c r="AN344" s="233"/>
      <c r="AO344" s="233"/>
      <c r="AP344" s="233"/>
      <c r="AQ344" s="233"/>
      <c r="AR344" s="233"/>
      <c r="AS344" s="233"/>
      <c r="AT344" s="88"/>
    </row>
    <row r="345" spans="1:46" ht="18" customHeight="1">
      <c r="A345" s="130" t="s">
        <v>223</v>
      </c>
      <c r="B345" s="234"/>
      <c r="C345" s="234"/>
      <c r="D345" s="234"/>
      <c r="E345" s="234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  <c r="AA345" s="234"/>
      <c r="AB345" s="234"/>
      <c r="AC345" s="234"/>
      <c r="AD345" s="234"/>
      <c r="AE345" s="234"/>
      <c r="AF345" s="234"/>
      <c r="AG345" s="234"/>
      <c r="AH345" s="234"/>
      <c r="AI345" s="234"/>
      <c r="AJ345" s="234"/>
      <c r="AK345" s="234"/>
      <c r="AL345" s="234"/>
      <c r="AM345" s="234"/>
      <c r="AN345" s="234"/>
      <c r="AO345" s="234"/>
      <c r="AP345" s="234"/>
      <c r="AQ345" s="234"/>
      <c r="AR345" s="234"/>
      <c r="AS345" s="234"/>
      <c r="AT345" s="234"/>
    </row>
    <row r="346" spans="1:46" ht="18" customHeight="1">
      <c r="A346" s="234"/>
      <c r="B346" s="570"/>
      <c r="C346" s="571"/>
      <c r="D346" s="505"/>
      <c r="E346" s="506"/>
      <c r="F346" s="506"/>
      <c r="G346" s="506"/>
      <c r="H346" s="507"/>
      <c r="I346" s="505">
        <v>1</v>
      </c>
      <c r="J346" s="506"/>
      <c r="K346" s="506"/>
      <c r="L346" s="506"/>
      <c r="M346" s="506"/>
      <c r="N346" s="506"/>
      <c r="O346" s="507"/>
      <c r="P346" s="505">
        <v>2</v>
      </c>
      <c r="Q346" s="506"/>
      <c r="R346" s="506"/>
      <c r="S346" s="506"/>
      <c r="T346" s="506"/>
      <c r="U346" s="506"/>
      <c r="V346" s="506"/>
      <c r="W346" s="507"/>
      <c r="X346" s="505">
        <v>3</v>
      </c>
      <c r="Y346" s="568"/>
      <c r="Z346" s="568"/>
      <c r="AA346" s="568"/>
      <c r="AB346" s="569"/>
      <c r="AC346" s="505">
        <v>4</v>
      </c>
      <c r="AD346" s="506"/>
      <c r="AE346" s="506"/>
      <c r="AF346" s="506"/>
      <c r="AG346" s="507"/>
      <c r="AH346" s="505">
        <v>5</v>
      </c>
      <c r="AI346" s="506"/>
      <c r="AJ346" s="506"/>
      <c r="AK346" s="506"/>
      <c r="AL346" s="506"/>
      <c r="AM346" s="506"/>
      <c r="AN346" s="506"/>
      <c r="AO346" s="507"/>
      <c r="AP346" s="505">
        <v>6</v>
      </c>
      <c r="AQ346" s="648"/>
      <c r="AR346" s="648"/>
      <c r="AS346" s="569"/>
      <c r="AT346" s="234"/>
    </row>
    <row r="347" spans="1:46" ht="18" customHeight="1">
      <c r="A347" s="234"/>
      <c r="B347" s="572"/>
      <c r="C347" s="573"/>
      <c r="D347" s="574" t="s">
        <v>224</v>
      </c>
      <c r="E347" s="575"/>
      <c r="F347" s="575"/>
      <c r="G347" s="575"/>
      <c r="H347" s="576"/>
      <c r="I347" s="574" t="s">
        <v>324</v>
      </c>
      <c r="J347" s="575"/>
      <c r="K347" s="575"/>
      <c r="L347" s="575"/>
      <c r="M347" s="575"/>
      <c r="N347" s="575"/>
      <c r="O347" s="576"/>
      <c r="P347" s="574" t="s">
        <v>325</v>
      </c>
      <c r="Q347" s="575"/>
      <c r="R347" s="575"/>
      <c r="S347" s="575"/>
      <c r="T347" s="575"/>
      <c r="U347" s="575"/>
      <c r="V347" s="575"/>
      <c r="W347" s="576"/>
      <c r="X347" s="574" t="s">
        <v>229</v>
      </c>
      <c r="Y347" s="589"/>
      <c r="Z347" s="589"/>
      <c r="AA347" s="589"/>
      <c r="AB347" s="590"/>
      <c r="AC347" s="574" t="s">
        <v>230</v>
      </c>
      <c r="AD347" s="575"/>
      <c r="AE347" s="575"/>
      <c r="AF347" s="575"/>
      <c r="AG347" s="576"/>
      <c r="AH347" s="574" t="s">
        <v>231</v>
      </c>
      <c r="AI347" s="575"/>
      <c r="AJ347" s="575"/>
      <c r="AK347" s="575"/>
      <c r="AL347" s="575"/>
      <c r="AM347" s="575"/>
      <c r="AN347" s="575"/>
      <c r="AO347" s="576"/>
      <c r="AP347" s="574" t="s">
        <v>232</v>
      </c>
      <c r="AQ347" s="649"/>
      <c r="AR347" s="649"/>
      <c r="AS347" s="590"/>
      <c r="AT347" s="234"/>
    </row>
    <row r="348" spans="1:46" ht="18" customHeight="1">
      <c r="A348" s="234"/>
      <c r="B348" s="572"/>
      <c r="C348" s="573"/>
      <c r="D348" s="577"/>
      <c r="E348" s="578"/>
      <c r="F348" s="578"/>
      <c r="G348" s="578"/>
      <c r="H348" s="579"/>
      <c r="I348" s="586" t="s">
        <v>233</v>
      </c>
      <c r="J348" s="587"/>
      <c r="K348" s="587"/>
      <c r="L348" s="587"/>
      <c r="M348" s="587"/>
      <c r="N348" s="587"/>
      <c r="O348" s="588"/>
      <c r="P348" s="583" t="s">
        <v>234</v>
      </c>
      <c r="Q348" s="584"/>
      <c r="R348" s="584"/>
      <c r="S348" s="584"/>
      <c r="T348" s="584"/>
      <c r="U348" s="584"/>
      <c r="V348" s="584"/>
      <c r="W348" s="585"/>
      <c r="X348" s="580"/>
      <c r="Y348" s="581"/>
      <c r="Z348" s="581"/>
      <c r="AA348" s="581"/>
      <c r="AB348" s="582"/>
      <c r="AC348" s="583" t="s">
        <v>326</v>
      </c>
      <c r="AD348" s="584"/>
      <c r="AE348" s="584"/>
      <c r="AF348" s="584"/>
      <c r="AG348" s="585"/>
      <c r="AH348" s="586" t="s">
        <v>327</v>
      </c>
      <c r="AI348" s="587"/>
      <c r="AJ348" s="587"/>
      <c r="AK348" s="587"/>
      <c r="AL348" s="587"/>
      <c r="AM348" s="587"/>
      <c r="AN348" s="587"/>
      <c r="AO348" s="588"/>
      <c r="AP348" s="580"/>
      <c r="AQ348" s="640"/>
      <c r="AR348" s="640"/>
      <c r="AS348" s="582"/>
      <c r="AT348" s="234"/>
    </row>
    <row r="349" spans="1:46" ht="18" customHeight="1">
      <c r="A349" s="234"/>
      <c r="B349" s="641" t="s">
        <v>237</v>
      </c>
      <c r="C349" s="642"/>
      <c r="D349" s="643" t="s">
        <v>722</v>
      </c>
      <c r="E349" s="644"/>
      <c r="F349" s="644"/>
      <c r="G349" s="644"/>
      <c r="H349" s="645"/>
      <c r="I349" s="511" t="e">
        <f ca="1">I335</f>
        <v>#N/A</v>
      </c>
      <c r="J349" s="512"/>
      <c r="K349" s="512"/>
      <c r="L349" s="512"/>
      <c r="M349" s="513">
        <f ca="1">I334</f>
        <v>0</v>
      </c>
      <c r="N349" s="564"/>
      <c r="O349" s="565"/>
      <c r="P349" s="646" t="e">
        <f ca="1">IF(OR(Z292="% of Reading",Z292="% of F.S"),I349*T292%,T292)/AF292</f>
        <v>#N/A</v>
      </c>
      <c r="Q349" s="647"/>
      <c r="R349" s="647"/>
      <c r="S349" s="647"/>
      <c r="T349" s="647"/>
      <c r="U349" s="513">
        <f ca="1">M349</f>
        <v>0</v>
      </c>
      <c r="V349" s="513"/>
      <c r="W349" s="514"/>
      <c r="X349" s="505" t="s">
        <v>238</v>
      </c>
      <c r="Y349" s="648"/>
      <c r="Z349" s="648"/>
      <c r="AA349" s="648"/>
      <c r="AB349" s="569"/>
      <c r="AC349" s="518">
        <v>1</v>
      </c>
      <c r="AD349" s="519"/>
      <c r="AE349" s="519"/>
      <c r="AF349" s="519"/>
      <c r="AG349" s="520"/>
      <c r="AH349" s="511" t="e">
        <f t="shared" ref="AH349" ca="1" si="3">P349*AC349</f>
        <v>#N/A</v>
      </c>
      <c r="AI349" s="512"/>
      <c r="AJ349" s="512"/>
      <c r="AK349" s="512"/>
      <c r="AL349" s="512"/>
      <c r="AM349" s="513">
        <f ca="1">U349</f>
        <v>0</v>
      </c>
      <c r="AN349" s="513"/>
      <c r="AO349" s="514"/>
      <c r="AP349" s="505" t="s">
        <v>239</v>
      </c>
      <c r="AQ349" s="648"/>
      <c r="AR349" s="648"/>
      <c r="AS349" s="569"/>
      <c r="AT349" s="234"/>
    </row>
    <row r="350" spans="1:46" ht="18" customHeight="1">
      <c r="A350" s="234"/>
      <c r="B350" s="570" t="s">
        <v>240</v>
      </c>
      <c r="C350" s="571"/>
      <c r="D350" s="643" t="s">
        <v>723</v>
      </c>
      <c r="E350" s="644"/>
      <c r="F350" s="644"/>
      <c r="G350" s="644"/>
      <c r="H350" s="645"/>
      <c r="I350" s="659" t="e">
        <f ca="1">AH335</f>
        <v>#N/A</v>
      </c>
      <c r="J350" s="660"/>
      <c r="K350" s="660"/>
      <c r="L350" s="660"/>
      <c r="M350" s="513">
        <f ca="1">AH334</f>
        <v>0</v>
      </c>
      <c r="N350" s="564"/>
      <c r="O350" s="565"/>
      <c r="P350" s="659" t="e">
        <f ca="1">SQRT(SUMSQ(P351,P352,P353,P354))</f>
        <v>#N/A</v>
      </c>
      <c r="Q350" s="660"/>
      <c r="R350" s="660"/>
      <c r="S350" s="660"/>
      <c r="T350" s="660"/>
      <c r="U350" s="513">
        <f ca="1">M350</f>
        <v>0</v>
      </c>
      <c r="V350" s="513"/>
      <c r="W350" s="514"/>
      <c r="X350" s="574" t="s">
        <v>241</v>
      </c>
      <c r="Y350" s="575"/>
      <c r="Z350" s="575"/>
      <c r="AA350" s="575"/>
      <c r="AB350" s="576"/>
      <c r="AC350" s="661">
        <v>-1</v>
      </c>
      <c r="AD350" s="662"/>
      <c r="AE350" s="662"/>
      <c r="AF350" s="662"/>
      <c r="AG350" s="663"/>
      <c r="AH350" s="659" t="e">
        <f ca="1">ABS(P350*AC350)</f>
        <v>#N/A</v>
      </c>
      <c r="AI350" s="660"/>
      <c r="AJ350" s="660"/>
      <c r="AK350" s="660"/>
      <c r="AL350" s="660"/>
      <c r="AM350" s="513">
        <f ca="1">U350</f>
        <v>0</v>
      </c>
      <c r="AN350" s="513"/>
      <c r="AO350" s="514"/>
      <c r="AP350" s="668" t="e">
        <f ca="1">IF(SUM(AH352:AM354)=0,"∞",AH350^4/SUM(AH352^4/AP352,AH353^4/AP353,AH354^4/AP354))</f>
        <v>#VALUE!</v>
      </c>
      <c r="AQ350" s="669"/>
      <c r="AR350" s="669"/>
      <c r="AS350" s="670"/>
      <c r="AT350" s="234"/>
    </row>
    <row r="351" spans="1:46" ht="18" customHeight="1">
      <c r="A351" s="234"/>
      <c r="B351" s="641" t="s">
        <v>242</v>
      </c>
      <c r="C351" s="642"/>
      <c r="D351" s="653" t="s">
        <v>724</v>
      </c>
      <c r="E351" s="654"/>
      <c r="F351" s="654"/>
      <c r="G351" s="654"/>
      <c r="H351" s="655"/>
      <c r="I351" s="656">
        <v>0</v>
      </c>
      <c r="J351" s="657"/>
      <c r="K351" s="657"/>
      <c r="L351" s="657"/>
      <c r="M351" s="657"/>
      <c r="N351" s="657"/>
      <c r="O351" s="658"/>
      <c r="P351" s="511" t="e">
        <f ca="1">H292/2/SQRT(3)</f>
        <v>#N/A</v>
      </c>
      <c r="Q351" s="512"/>
      <c r="R351" s="512"/>
      <c r="S351" s="512"/>
      <c r="T351" s="512"/>
      <c r="U351" s="512"/>
      <c r="V351" s="513">
        <f ca="1">U350</f>
        <v>0</v>
      </c>
      <c r="W351" s="514"/>
      <c r="X351" s="515" t="s">
        <v>76</v>
      </c>
      <c r="Y351" s="516"/>
      <c r="Z351" s="516"/>
      <c r="AA351" s="516"/>
      <c r="AB351" s="517"/>
      <c r="AC351" s="508">
        <v>1</v>
      </c>
      <c r="AD351" s="509"/>
      <c r="AE351" s="509"/>
      <c r="AF351" s="509"/>
      <c r="AG351" s="510"/>
      <c r="AH351" s="511" t="e">
        <f t="shared" ref="AH351:AH353" ca="1" si="4">P351*AC351</f>
        <v>#N/A</v>
      </c>
      <c r="AI351" s="512"/>
      <c r="AJ351" s="512"/>
      <c r="AK351" s="512"/>
      <c r="AL351" s="512"/>
      <c r="AM351" s="512"/>
      <c r="AN351" s="513">
        <f ca="1">V351</f>
        <v>0</v>
      </c>
      <c r="AO351" s="514"/>
      <c r="AP351" s="515" t="s">
        <v>239</v>
      </c>
      <c r="AQ351" s="516"/>
      <c r="AR351" s="516"/>
      <c r="AS351" s="517"/>
      <c r="AT351" s="234"/>
    </row>
    <row r="352" spans="1:46" ht="18" customHeight="1">
      <c r="A352" s="234"/>
      <c r="B352" s="641" t="s">
        <v>319</v>
      </c>
      <c r="C352" s="642"/>
      <c r="D352" s="653" t="s">
        <v>725</v>
      </c>
      <c r="E352" s="654"/>
      <c r="F352" s="654"/>
      <c r="G352" s="654"/>
      <c r="H352" s="655"/>
      <c r="I352" s="656">
        <v>0</v>
      </c>
      <c r="J352" s="657"/>
      <c r="K352" s="657"/>
      <c r="L352" s="657"/>
      <c r="M352" s="657"/>
      <c r="N352" s="657"/>
      <c r="O352" s="658"/>
      <c r="P352" s="511" t="e">
        <f ca="1">B294/2/SQRT(3)</f>
        <v>#VALUE!</v>
      </c>
      <c r="Q352" s="512"/>
      <c r="R352" s="512"/>
      <c r="S352" s="512"/>
      <c r="T352" s="512"/>
      <c r="U352" s="512"/>
      <c r="V352" s="513">
        <f ca="1">V351</f>
        <v>0</v>
      </c>
      <c r="W352" s="514"/>
      <c r="X352" s="515" t="s">
        <v>241</v>
      </c>
      <c r="Y352" s="516"/>
      <c r="Z352" s="516"/>
      <c r="AA352" s="516"/>
      <c r="AB352" s="517"/>
      <c r="AC352" s="508">
        <v>1</v>
      </c>
      <c r="AD352" s="509"/>
      <c r="AE352" s="509"/>
      <c r="AF352" s="509"/>
      <c r="AG352" s="510"/>
      <c r="AH352" s="511" t="e">
        <f t="shared" ca="1" si="4"/>
        <v>#VALUE!</v>
      </c>
      <c r="AI352" s="512"/>
      <c r="AJ352" s="512"/>
      <c r="AK352" s="512"/>
      <c r="AL352" s="512"/>
      <c r="AM352" s="512"/>
      <c r="AN352" s="513">
        <f ca="1">V352</f>
        <v>0</v>
      </c>
      <c r="AO352" s="514"/>
      <c r="AP352" s="515">
        <f>1/2*(100/20)^2</f>
        <v>12.5</v>
      </c>
      <c r="AQ352" s="516"/>
      <c r="AR352" s="516"/>
      <c r="AS352" s="517"/>
      <c r="AT352" s="234"/>
    </row>
    <row r="353" spans="1:92" ht="18" customHeight="1">
      <c r="A353" s="234"/>
      <c r="B353" s="641" t="s">
        <v>321</v>
      </c>
      <c r="C353" s="642"/>
      <c r="D353" s="653" t="s">
        <v>726</v>
      </c>
      <c r="E353" s="654"/>
      <c r="F353" s="654"/>
      <c r="G353" s="654"/>
      <c r="H353" s="655"/>
      <c r="I353" s="656">
        <v>0</v>
      </c>
      <c r="J353" s="657"/>
      <c r="K353" s="657"/>
      <c r="L353" s="657"/>
      <c r="M353" s="657"/>
      <c r="N353" s="657"/>
      <c r="O353" s="658"/>
      <c r="P353" s="511" t="e">
        <f ca="1">MAX(AK342:AS343)/2/SQRT(3)</f>
        <v>#N/A</v>
      </c>
      <c r="Q353" s="512"/>
      <c r="R353" s="512"/>
      <c r="S353" s="512"/>
      <c r="T353" s="512"/>
      <c r="U353" s="512"/>
      <c r="V353" s="513">
        <f ca="1">V352</f>
        <v>0</v>
      </c>
      <c r="W353" s="514"/>
      <c r="X353" s="515" t="s">
        <v>241</v>
      </c>
      <c r="Y353" s="516"/>
      <c r="Z353" s="516"/>
      <c r="AA353" s="516"/>
      <c r="AB353" s="517"/>
      <c r="AC353" s="508">
        <v>1</v>
      </c>
      <c r="AD353" s="509"/>
      <c r="AE353" s="509"/>
      <c r="AF353" s="509"/>
      <c r="AG353" s="510"/>
      <c r="AH353" s="511" t="e">
        <f t="shared" ca="1" si="4"/>
        <v>#N/A</v>
      </c>
      <c r="AI353" s="512"/>
      <c r="AJ353" s="512"/>
      <c r="AK353" s="512"/>
      <c r="AL353" s="512"/>
      <c r="AM353" s="512"/>
      <c r="AN353" s="513">
        <f ca="1">V353</f>
        <v>0</v>
      </c>
      <c r="AO353" s="514"/>
      <c r="AP353" s="515">
        <f>1/2*(100/20)^2</f>
        <v>12.5</v>
      </c>
      <c r="AQ353" s="516"/>
      <c r="AR353" s="516"/>
      <c r="AS353" s="517"/>
      <c r="AT353" s="234"/>
    </row>
    <row r="354" spans="1:92" ht="18" customHeight="1">
      <c r="A354" s="234"/>
      <c r="B354" s="641" t="s">
        <v>322</v>
      </c>
      <c r="C354" s="642"/>
      <c r="D354" s="653" t="s">
        <v>727</v>
      </c>
      <c r="E354" s="654"/>
      <c r="F354" s="654"/>
      <c r="G354" s="654"/>
      <c r="H354" s="655"/>
      <c r="I354" s="656">
        <v>0</v>
      </c>
      <c r="J354" s="657"/>
      <c r="K354" s="657"/>
      <c r="L354" s="657"/>
      <c r="M354" s="657"/>
      <c r="N354" s="657"/>
      <c r="O354" s="658"/>
      <c r="P354" s="511" t="e">
        <f ca="1">ABS(H294/2/SQRT(3))</f>
        <v>#N/A</v>
      </c>
      <c r="Q354" s="512"/>
      <c r="R354" s="512"/>
      <c r="S354" s="512"/>
      <c r="T354" s="512"/>
      <c r="U354" s="512"/>
      <c r="V354" s="513">
        <f ca="1">V353</f>
        <v>0</v>
      </c>
      <c r="W354" s="514"/>
      <c r="X354" s="515" t="s">
        <v>241</v>
      </c>
      <c r="Y354" s="516"/>
      <c r="Z354" s="516"/>
      <c r="AA354" s="516"/>
      <c r="AB354" s="517"/>
      <c r="AC354" s="508">
        <v>1</v>
      </c>
      <c r="AD354" s="509"/>
      <c r="AE354" s="509"/>
      <c r="AF354" s="509"/>
      <c r="AG354" s="510"/>
      <c r="AH354" s="511" t="e">
        <f ca="1">ABS(P354*AC354)</f>
        <v>#N/A</v>
      </c>
      <c r="AI354" s="512"/>
      <c r="AJ354" s="512"/>
      <c r="AK354" s="512"/>
      <c r="AL354" s="512"/>
      <c r="AM354" s="512"/>
      <c r="AN354" s="513">
        <f ca="1">V354</f>
        <v>0</v>
      </c>
      <c r="AO354" s="514"/>
      <c r="AP354" s="515">
        <f>1/2*(100/20)^2</f>
        <v>12.5</v>
      </c>
      <c r="AQ354" s="516"/>
      <c r="AR354" s="516"/>
      <c r="AS354" s="517"/>
      <c r="AT354" s="234"/>
    </row>
    <row r="355" spans="1:92" ht="18" customHeight="1">
      <c r="A355" s="234"/>
      <c r="B355" s="641" t="s">
        <v>247</v>
      </c>
      <c r="C355" s="642"/>
      <c r="D355" s="643" t="s">
        <v>728</v>
      </c>
      <c r="E355" s="644"/>
      <c r="F355" s="644"/>
      <c r="G355" s="644"/>
      <c r="H355" s="645"/>
      <c r="I355" s="646" t="e">
        <f ca="1">AN335</f>
        <v>#N/A</v>
      </c>
      <c r="J355" s="647"/>
      <c r="K355" s="647"/>
      <c r="L355" s="647"/>
      <c r="M355" s="513">
        <f ca="1">AN334</f>
        <v>0</v>
      </c>
      <c r="N355" s="564"/>
      <c r="O355" s="565"/>
      <c r="P355" s="664" t="s">
        <v>248</v>
      </c>
      <c r="Q355" s="665"/>
      <c r="R355" s="665"/>
      <c r="S355" s="665"/>
      <c r="T355" s="665"/>
      <c r="U355" s="665"/>
      <c r="V355" s="665"/>
      <c r="W355" s="666"/>
      <c r="X355" s="505" t="s">
        <v>248</v>
      </c>
      <c r="Y355" s="648"/>
      <c r="Z355" s="648"/>
      <c r="AA355" s="648"/>
      <c r="AB355" s="569"/>
      <c r="AC355" s="518" t="s">
        <v>248</v>
      </c>
      <c r="AD355" s="519"/>
      <c r="AE355" s="519"/>
      <c r="AF355" s="519"/>
      <c r="AG355" s="520"/>
      <c r="AH355" s="511" t="e">
        <f ca="1">SQRT(SUMSQ(AH349,AH350))</f>
        <v>#N/A</v>
      </c>
      <c r="AI355" s="512"/>
      <c r="AJ355" s="512"/>
      <c r="AK355" s="512"/>
      <c r="AL355" s="512"/>
      <c r="AM355" s="513">
        <f ca="1">M355</f>
        <v>0</v>
      </c>
      <c r="AN355" s="513"/>
      <c r="AO355" s="514"/>
      <c r="AP355" s="505" t="e">
        <f ca="1">IF(AP350="∞","∞",ROUNDDOWN(AH355^4/(AH350^4/AP350),0))</f>
        <v>#VALUE!</v>
      </c>
      <c r="AQ355" s="506"/>
      <c r="AR355" s="506"/>
      <c r="AS355" s="507"/>
      <c r="AT355" s="234"/>
      <c r="BD355" s="90"/>
      <c r="BE355" s="90"/>
      <c r="BF355" s="90"/>
      <c r="BG355" s="90"/>
      <c r="BH355" s="91"/>
      <c r="BI355" s="92"/>
      <c r="BJ355" s="92"/>
      <c r="BK355" s="93"/>
      <c r="BL355" s="93"/>
      <c r="BM355" s="93"/>
      <c r="BN355" s="93"/>
      <c r="BO355" s="93"/>
      <c r="BP355" s="93"/>
      <c r="BQ355" s="93"/>
      <c r="BR355" s="93"/>
      <c r="BS355" s="94"/>
      <c r="BT355" s="237"/>
      <c r="BU355" s="237"/>
      <c r="BV355" s="237"/>
      <c r="BW355" s="236"/>
      <c r="BX355" s="95"/>
      <c r="BY355" s="95"/>
      <c r="BZ355" s="95"/>
      <c r="CA355" s="95"/>
      <c r="CB355" s="95"/>
      <c r="CC355" s="129"/>
      <c r="CD355" s="129"/>
      <c r="CE355" s="129"/>
      <c r="CF355" s="129"/>
      <c r="CG355" s="129"/>
      <c r="CH355" s="91"/>
      <c r="CI355" s="92"/>
      <c r="CJ355" s="92"/>
      <c r="CK355" s="94"/>
      <c r="CL355" s="237"/>
      <c r="CM355" s="237"/>
      <c r="CN355" s="236"/>
    </row>
    <row r="356" spans="1:92" s="234" customFormat="1" ht="18" customHeight="1"/>
    <row r="357" spans="1:92" s="89" customFormat="1" ht="18" customHeight="1">
      <c r="A357" s="96" t="s">
        <v>613</v>
      </c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</row>
    <row r="358" spans="1:92" s="89" customFormat="1" ht="18" customHeight="1">
      <c r="B358" s="92" t="s">
        <v>614</v>
      </c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</row>
    <row r="359" spans="1:92" s="89" customFormat="1" ht="18" customHeight="1">
      <c r="A359" s="88"/>
      <c r="B359" s="88"/>
      <c r="C359" s="231"/>
      <c r="D359" s="88"/>
      <c r="E359" s="125"/>
      <c r="F359" s="88"/>
      <c r="G359" s="119" t="s">
        <v>759</v>
      </c>
      <c r="H359" s="503" t="s">
        <v>305</v>
      </c>
      <c r="I359" s="503"/>
      <c r="J359" s="504" t="e">
        <f ca="1">AH355</f>
        <v>#N/A</v>
      </c>
      <c r="K359" s="504"/>
      <c r="L359" s="504"/>
      <c r="M359" s="504"/>
      <c r="N359" s="343">
        <f ca="1">AM355</f>
        <v>0</v>
      </c>
      <c r="O359" s="341"/>
      <c r="P359" s="244"/>
      <c r="Q359" s="245" t="s">
        <v>306</v>
      </c>
      <c r="R359" s="504" t="e">
        <f ca="1">J359*2</f>
        <v>#N/A</v>
      </c>
      <c r="S359" s="504"/>
      <c r="T359" s="504"/>
      <c r="U359" s="504"/>
      <c r="V359" s="343">
        <f ca="1">N359</f>
        <v>0</v>
      </c>
      <c r="W359" s="234"/>
      <c r="X359" s="234"/>
      <c r="Y359" s="234"/>
      <c r="Z359" s="234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</row>
    <row r="362" spans="1:92" s="89" customFormat="1" ht="18.75" customHeight="1">
      <c r="A362" s="240" t="s">
        <v>328</v>
      </c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</row>
    <row r="363" spans="1:92" ht="18.75" customHeight="1">
      <c r="A363" s="130" t="s">
        <v>308</v>
      </c>
    </row>
    <row r="364" spans="1:92" ht="18.75" customHeight="1">
      <c r="B364" s="560" t="s">
        <v>309</v>
      </c>
      <c r="C364" s="560"/>
      <c r="D364" s="560"/>
      <c r="E364" s="560"/>
      <c r="F364" s="560"/>
      <c r="G364" s="560"/>
      <c r="H364" s="560" t="s">
        <v>310</v>
      </c>
      <c r="I364" s="560"/>
      <c r="J364" s="560"/>
      <c r="K364" s="560"/>
      <c r="L364" s="560"/>
      <c r="M364" s="560"/>
      <c r="N364" s="561" t="s">
        <v>311</v>
      </c>
      <c r="O364" s="561"/>
      <c r="P364" s="561"/>
      <c r="Q364" s="561"/>
      <c r="R364" s="561"/>
      <c r="S364" s="561"/>
      <c r="T364" s="495" t="s">
        <v>129</v>
      </c>
      <c r="U364" s="496"/>
      <c r="V364" s="496"/>
      <c r="W364" s="496"/>
      <c r="X364" s="496"/>
      <c r="Y364" s="496"/>
      <c r="Z364" s="496"/>
      <c r="AA364" s="496"/>
      <c r="AB364" s="496"/>
      <c r="AC364" s="496"/>
      <c r="AD364" s="496"/>
      <c r="AE364" s="497"/>
      <c r="AF364" s="562" t="s">
        <v>314</v>
      </c>
      <c r="AG364" s="562"/>
      <c r="AH364" s="562"/>
      <c r="AI364" s="562"/>
      <c r="AJ364" s="562"/>
      <c r="AK364" s="562"/>
      <c r="AL364" s="561" t="s">
        <v>315</v>
      </c>
      <c r="AM364" s="561"/>
      <c r="AN364" s="561"/>
      <c r="AO364" s="561"/>
      <c r="AP364" s="561"/>
      <c r="AQ364" s="561"/>
    </row>
    <row r="365" spans="1:92" ht="18.75" customHeight="1">
      <c r="B365" s="611">
        <f>MAX(Calcu!D255:D284)</f>
        <v>0</v>
      </c>
      <c r="C365" s="611"/>
      <c r="D365" s="611"/>
      <c r="E365" s="611"/>
      <c r="F365" s="611"/>
      <c r="G365" s="611"/>
      <c r="H365" s="611" t="e">
        <f ca="1">Calcu!J249*Calcu!L249</f>
        <v>#N/A</v>
      </c>
      <c r="I365" s="611"/>
      <c r="J365" s="611"/>
      <c r="K365" s="611"/>
      <c r="L365" s="611"/>
      <c r="M365" s="611"/>
      <c r="N365" s="494">
        <f ca="1">Calcu!D254</f>
        <v>0</v>
      </c>
      <c r="O365" s="494"/>
      <c r="P365" s="494"/>
      <c r="Q365" s="494"/>
      <c r="R365" s="494"/>
      <c r="S365" s="494"/>
      <c r="T365" s="521" t="e">
        <f ca="1">OFFSET(표준압력!Z282,AL365,0)</f>
        <v>#N/A</v>
      </c>
      <c r="U365" s="521"/>
      <c r="V365" s="521"/>
      <c r="W365" s="521"/>
      <c r="X365" s="521"/>
      <c r="Y365" s="521"/>
      <c r="Z365" s="521">
        <f ca="1">표준압력!AA283</f>
        <v>0</v>
      </c>
      <c r="AA365" s="521"/>
      <c r="AB365" s="521"/>
      <c r="AC365" s="521"/>
      <c r="AD365" s="521"/>
      <c r="AE365" s="521"/>
      <c r="AF365" s="494">
        <v>2</v>
      </c>
      <c r="AG365" s="494"/>
      <c r="AH365" s="494"/>
      <c r="AI365" s="494"/>
      <c r="AJ365" s="494"/>
      <c r="AK365" s="494"/>
      <c r="AL365" s="494" t="e">
        <f>MATCH(TRUE,Calcu!I255:I284,0)</f>
        <v>#N/A</v>
      </c>
      <c r="AM365" s="494"/>
      <c r="AN365" s="494"/>
      <c r="AO365" s="494"/>
      <c r="AP365" s="494"/>
      <c r="AQ365" s="494"/>
    </row>
    <row r="366" spans="1:92" ht="18.75" customHeight="1">
      <c r="B366" s="561" t="s">
        <v>312</v>
      </c>
      <c r="C366" s="561"/>
      <c r="D366" s="561"/>
      <c r="E366" s="561"/>
      <c r="F366" s="561"/>
      <c r="G366" s="561"/>
      <c r="H366" s="561" t="s">
        <v>201</v>
      </c>
      <c r="I366" s="561"/>
      <c r="J366" s="561"/>
      <c r="K366" s="561"/>
      <c r="L366" s="561"/>
      <c r="M366" s="561"/>
      <c r="N366" s="495" t="s">
        <v>793</v>
      </c>
      <c r="O366" s="496"/>
      <c r="P366" s="496"/>
      <c r="Q366" s="496"/>
      <c r="R366" s="496"/>
      <c r="S366" s="496"/>
      <c r="T366" s="496"/>
      <c r="U366" s="496"/>
      <c r="V366" s="496"/>
      <c r="W366" s="496"/>
      <c r="X366" s="496"/>
      <c r="Y366" s="496"/>
      <c r="Z366" s="496"/>
      <c r="AA366" s="496"/>
      <c r="AB366" s="496"/>
      <c r="AC366" s="496"/>
      <c r="AD366" s="496"/>
      <c r="AE366" s="496"/>
      <c r="AF366" s="496"/>
      <c r="AG366" s="496"/>
      <c r="AH366" s="496"/>
      <c r="AI366" s="496"/>
      <c r="AJ366" s="496"/>
      <c r="AK366" s="497"/>
      <c r="AL366" s="392"/>
      <c r="AM366" s="392"/>
      <c r="AN366" s="392"/>
      <c r="AO366" s="392"/>
      <c r="AP366" s="392"/>
      <c r="AQ366" s="392"/>
      <c r="AR366" s="95"/>
      <c r="AS366" s="95"/>
      <c r="AT366" s="95"/>
      <c r="AU366" s="95"/>
      <c r="AV366" s="95"/>
      <c r="AW366" s="95"/>
      <c r="AX366" s="95"/>
      <c r="AY366" s="95"/>
      <c r="AZ366" s="95"/>
      <c r="BA366" s="95"/>
      <c r="BB366" s="95"/>
      <c r="BC366" s="95"/>
    </row>
    <row r="367" spans="1:92" ht="18.75" customHeight="1">
      <c r="B367" s="494" t="e">
        <f ca="1">MAX(ABS(Calcu!Q270-Calcu!Q255),ABS(Calcu!R270-Calcu!R255),ABS(Calcu!S270-Calcu!S255))</f>
        <v>#VALUE!</v>
      </c>
      <c r="C367" s="494"/>
      <c r="D367" s="494"/>
      <c r="E367" s="494"/>
      <c r="F367" s="494"/>
      <c r="G367" s="494"/>
      <c r="H367" s="494" t="e">
        <f ca="1">((P409-P408)+(V409-V408)+(AB409-AB408))/3</f>
        <v>#N/A</v>
      </c>
      <c r="I367" s="494"/>
      <c r="J367" s="494"/>
      <c r="K367" s="494"/>
      <c r="L367" s="494"/>
      <c r="M367" s="494"/>
      <c r="N367" s="494" t="str">
        <f ca="1">표준압력!G316</f>
        <v/>
      </c>
      <c r="O367" s="494"/>
      <c r="P367" s="494"/>
      <c r="Q367" s="494"/>
      <c r="R367" s="494"/>
      <c r="S367" s="494"/>
      <c r="T367" s="494" t="str">
        <f ca="1">표준압력!H316</f>
        <v/>
      </c>
      <c r="U367" s="494"/>
      <c r="V367" s="494"/>
      <c r="W367" s="494"/>
      <c r="X367" s="494"/>
      <c r="Y367" s="494"/>
      <c r="Z367" s="494" t="str">
        <f ca="1">표준압력!P316</f>
        <v/>
      </c>
      <c r="AA367" s="494"/>
      <c r="AB367" s="494"/>
      <c r="AC367" s="494"/>
      <c r="AD367" s="494"/>
      <c r="AE367" s="494"/>
      <c r="AF367" s="494" t="str">
        <f ca="1">표준압력!Q316</f>
        <v/>
      </c>
      <c r="AG367" s="494"/>
      <c r="AH367" s="494"/>
      <c r="AI367" s="494"/>
      <c r="AJ367" s="494"/>
      <c r="AK367" s="494"/>
      <c r="AL367" s="392"/>
      <c r="AM367" s="392"/>
      <c r="AN367" s="392"/>
      <c r="AO367" s="392"/>
      <c r="AP367" s="392"/>
      <c r="AQ367" s="392"/>
      <c r="AR367" s="95"/>
      <c r="AS367" s="95"/>
      <c r="AT367" s="95"/>
      <c r="AU367" s="95"/>
      <c r="AV367" s="95"/>
      <c r="AW367" s="95"/>
      <c r="AX367" s="95"/>
      <c r="AY367" s="95"/>
      <c r="AZ367" s="95"/>
      <c r="BA367" s="95"/>
      <c r="BB367" s="95"/>
      <c r="BC367" s="95"/>
    </row>
    <row r="368" spans="1:92" ht="18" customHeight="1">
      <c r="A368" s="234"/>
      <c r="B368" s="234"/>
      <c r="C368" s="234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  <c r="AA368" s="234"/>
      <c r="AB368" s="234"/>
      <c r="AC368" s="234"/>
      <c r="AD368" s="234"/>
      <c r="AE368" s="234"/>
      <c r="AF368" s="234"/>
      <c r="AG368" s="234"/>
      <c r="AH368" s="234"/>
      <c r="AI368" s="234"/>
      <c r="AJ368" s="234"/>
      <c r="AK368" s="234"/>
      <c r="AL368" s="234"/>
      <c r="AM368" s="234"/>
      <c r="AN368" s="234"/>
      <c r="AO368" s="234"/>
      <c r="AP368" s="234"/>
      <c r="AQ368" s="234"/>
      <c r="AR368" s="234"/>
      <c r="AS368" s="234"/>
      <c r="AT368" s="234"/>
    </row>
    <row r="369" spans="1:46" ht="18" customHeight="1">
      <c r="A369" s="130" t="s">
        <v>209</v>
      </c>
      <c r="B369" s="234"/>
      <c r="C369" s="234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  <c r="AA369" s="234"/>
      <c r="AB369" s="234"/>
      <c r="AC369" s="234"/>
      <c r="AD369" s="234"/>
      <c r="AE369" s="234"/>
      <c r="AF369" s="234"/>
      <c r="AG369" s="234"/>
      <c r="AH369" s="234"/>
      <c r="AI369" s="234"/>
      <c r="AJ369" s="234"/>
      <c r="AK369" s="234"/>
      <c r="AL369" s="234"/>
      <c r="AM369" s="234"/>
      <c r="AN369" s="234"/>
      <c r="AO369" s="234"/>
      <c r="AP369" s="234"/>
      <c r="AQ369" s="234"/>
      <c r="AR369" s="234"/>
      <c r="AS369" s="234"/>
      <c r="AT369" s="234"/>
    </row>
    <row r="370" spans="1:46" ht="18" customHeight="1">
      <c r="A370" s="234"/>
      <c r="B370" s="551" t="s">
        <v>329</v>
      </c>
      <c r="C370" s="552"/>
      <c r="D370" s="552"/>
      <c r="E370" s="552"/>
      <c r="F370" s="552"/>
      <c r="G370" s="552"/>
      <c r="H370" s="553"/>
      <c r="I370" s="551" t="s">
        <v>755</v>
      </c>
      <c r="J370" s="552"/>
      <c r="K370" s="552"/>
      <c r="L370" s="552"/>
      <c r="M370" s="552"/>
      <c r="N370" s="552"/>
      <c r="O370" s="553"/>
      <c r="P370" s="592" t="e">
        <f>Calcu!$J$328&amp;" 지시값"</f>
        <v>#N/A</v>
      </c>
      <c r="Q370" s="593"/>
      <c r="R370" s="593"/>
      <c r="S370" s="593"/>
      <c r="T370" s="593"/>
      <c r="U370" s="593"/>
      <c r="V370" s="593"/>
      <c r="W370" s="593"/>
      <c r="X370" s="593"/>
      <c r="Y370" s="593"/>
      <c r="Z370" s="593"/>
      <c r="AA370" s="593"/>
      <c r="AB370" s="593"/>
      <c r="AC370" s="593"/>
      <c r="AD370" s="594" t="s">
        <v>570</v>
      </c>
      <c r="AE370" s="594"/>
      <c r="AF370" s="594"/>
      <c r="AG370" s="594"/>
      <c r="AH370" s="594"/>
      <c r="AI370" s="594"/>
      <c r="AJ370" s="595"/>
      <c r="AK370" s="234"/>
      <c r="AL370" s="234"/>
      <c r="AM370" s="234"/>
      <c r="AN370" s="234"/>
      <c r="AO370" s="234"/>
      <c r="AP370" s="234"/>
      <c r="AQ370" s="234"/>
      <c r="AR370" s="86"/>
      <c r="AS370" s="86"/>
      <c r="AT370" s="234"/>
    </row>
    <row r="371" spans="1:46" ht="18" customHeight="1">
      <c r="A371" s="234"/>
      <c r="B371" s="554"/>
      <c r="C371" s="555"/>
      <c r="D371" s="555"/>
      <c r="E371" s="555"/>
      <c r="F371" s="555"/>
      <c r="G371" s="555"/>
      <c r="H371" s="556"/>
      <c r="I371" s="557"/>
      <c r="J371" s="558"/>
      <c r="K371" s="558"/>
      <c r="L371" s="558"/>
      <c r="M371" s="558"/>
      <c r="N371" s="558"/>
      <c r="O371" s="559"/>
      <c r="P371" s="548" t="s">
        <v>330</v>
      </c>
      <c r="Q371" s="549"/>
      <c r="R371" s="549"/>
      <c r="S371" s="549"/>
      <c r="T371" s="549"/>
      <c r="U371" s="549"/>
      <c r="V371" s="550"/>
      <c r="W371" s="548" t="s">
        <v>212</v>
      </c>
      <c r="X371" s="549"/>
      <c r="Y371" s="549"/>
      <c r="Z371" s="549"/>
      <c r="AA371" s="549"/>
      <c r="AB371" s="549"/>
      <c r="AC371" s="550"/>
      <c r="AD371" s="548" t="s">
        <v>331</v>
      </c>
      <c r="AE371" s="549"/>
      <c r="AF371" s="549"/>
      <c r="AG371" s="549"/>
      <c r="AH371" s="549"/>
      <c r="AI371" s="549"/>
      <c r="AJ371" s="550"/>
      <c r="AK371" s="234"/>
      <c r="AL371" s="234"/>
      <c r="AM371" s="234"/>
      <c r="AN371" s="234"/>
      <c r="AO371" s="234"/>
      <c r="AP371" s="234"/>
      <c r="AQ371" s="234"/>
      <c r="AR371" s="86"/>
      <c r="AS371" s="86"/>
      <c r="AT371" s="234"/>
    </row>
    <row r="372" spans="1:46" ht="18" customHeight="1">
      <c r="A372" s="234"/>
      <c r="B372" s="557"/>
      <c r="C372" s="558"/>
      <c r="D372" s="558"/>
      <c r="E372" s="558"/>
      <c r="F372" s="558"/>
      <c r="G372" s="558"/>
      <c r="H372" s="559"/>
      <c r="I372" s="563">
        <f ca="1">Calcu!E254</f>
        <v>0</v>
      </c>
      <c r="J372" s="564"/>
      <c r="K372" s="564"/>
      <c r="L372" s="564"/>
      <c r="M372" s="564"/>
      <c r="N372" s="564"/>
      <c r="O372" s="565"/>
      <c r="P372" s="563">
        <f ca="1">Calcu!J254</f>
        <v>0</v>
      </c>
      <c r="Q372" s="566"/>
      <c r="R372" s="566"/>
      <c r="S372" s="566"/>
      <c r="T372" s="566"/>
      <c r="U372" s="566"/>
      <c r="V372" s="567"/>
      <c r="W372" s="563">
        <f ca="1">Calcu!K254</f>
        <v>0</v>
      </c>
      <c r="X372" s="566"/>
      <c r="Y372" s="566"/>
      <c r="Z372" s="566"/>
      <c r="AA372" s="566"/>
      <c r="AB372" s="566"/>
      <c r="AC372" s="567"/>
      <c r="AD372" s="563">
        <f ca="1">Calcu!L254</f>
        <v>0</v>
      </c>
      <c r="AE372" s="566"/>
      <c r="AF372" s="566"/>
      <c r="AG372" s="566"/>
      <c r="AH372" s="566"/>
      <c r="AI372" s="566"/>
      <c r="AJ372" s="567"/>
      <c r="AK372" s="234"/>
      <c r="AL372" s="234"/>
      <c r="AM372" s="234"/>
      <c r="AN372" s="234"/>
      <c r="AO372" s="234"/>
      <c r="AP372" s="234"/>
      <c r="AQ372" s="234"/>
      <c r="AR372" s="86"/>
      <c r="AS372" s="86"/>
      <c r="AT372" s="234"/>
    </row>
    <row r="373" spans="1:46" ht="18" customHeight="1">
      <c r="A373" s="234"/>
      <c r="B373" s="545">
        <f>Calcu!C255</f>
        <v>1</v>
      </c>
      <c r="C373" s="546"/>
      <c r="D373" s="546"/>
      <c r="E373" s="546"/>
      <c r="F373" s="546"/>
      <c r="G373" s="546"/>
      <c r="H373" s="547"/>
      <c r="I373" s="526" t="str">
        <f>Calcu!E255</f>
        <v/>
      </c>
      <c r="J373" s="527"/>
      <c r="K373" s="527"/>
      <c r="L373" s="527"/>
      <c r="M373" s="527"/>
      <c r="N373" s="527"/>
      <c r="O373" s="528"/>
      <c r="P373" s="526" t="str">
        <f>Calcu!J255</f>
        <v/>
      </c>
      <c r="Q373" s="529"/>
      <c r="R373" s="529"/>
      <c r="S373" s="529"/>
      <c r="T373" s="529"/>
      <c r="U373" s="529"/>
      <c r="V373" s="530"/>
      <c r="W373" s="526" t="str">
        <f>IF(Calcu!G255="ⅹ",Calcu!G255,Calcu!K255)</f>
        <v/>
      </c>
      <c r="X373" s="529"/>
      <c r="Y373" s="529"/>
      <c r="Z373" s="529"/>
      <c r="AA373" s="529"/>
      <c r="AB373" s="529"/>
      <c r="AC373" s="530"/>
      <c r="AD373" s="526" t="str">
        <f>IF(Calcu!H255="ⅹ",Calcu!H255,Calcu!L255)</f>
        <v/>
      </c>
      <c r="AE373" s="529"/>
      <c r="AF373" s="529"/>
      <c r="AG373" s="529"/>
      <c r="AH373" s="529"/>
      <c r="AI373" s="529"/>
      <c r="AJ373" s="530"/>
      <c r="AK373" s="234"/>
      <c r="AL373" s="234"/>
      <c r="AM373" s="234"/>
      <c r="AN373" s="234"/>
      <c r="AO373" s="234"/>
      <c r="AP373" s="234"/>
      <c r="AQ373" s="234"/>
      <c r="AR373" s="86"/>
      <c r="AS373" s="86"/>
      <c r="AT373" s="234"/>
    </row>
    <row r="374" spans="1:46" ht="18" customHeight="1">
      <c r="A374" s="234"/>
      <c r="B374" s="545">
        <f>Calcu!C256</f>
        <v>2</v>
      </c>
      <c r="C374" s="546"/>
      <c r="D374" s="546"/>
      <c r="E374" s="546"/>
      <c r="F374" s="546"/>
      <c r="G374" s="546"/>
      <c r="H374" s="547"/>
      <c r="I374" s="526" t="str">
        <f>Calcu!E256</f>
        <v/>
      </c>
      <c r="J374" s="527"/>
      <c r="K374" s="527"/>
      <c r="L374" s="527"/>
      <c r="M374" s="527"/>
      <c r="N374" s="527"/>
      <c r="O374" s="528"/>
      <c r="P374" s="526" t="str">
        <f>Calcu!J256</f>
        <v/>
      </c>
      <c r="Q374" s="529"/>
      <c r="R374" s="529"/>
      <c r="S374" s="529"/>
      <c r="T374" s="529"/>
      <c r="U374" s="529"/>
      <c r="V374" s="530"/>
      <c r="W374" s="526" t="str">
        <f>IF(Calcu!G256="ⅹ",Calcu!G256,Calcu!K256)</f>
        <v/>
      </c>
      <c r="X374" s="529"/>
      <c r="Y374" s="529"/>
      <c r="Z374" s="529"/>
      <c r="AA374" s="529"/>
      <c r="AB374" s="529"/>
      <c r="AC374" s="530"/>
      <c r="AD374" s="526" t="str">
        <f>IF(Calcu!H256="ⅹ",Calcu!H256,Calcu!L256)</f>
        <v/>
      </c>
      <c r="AE374" s="529"/>
      <c r="AF374" s="529"/>
      <c r="AG374" s="529"/>
      <c r="AH374" s="529"/>
      <c r="AI374" s="529"/>
      <c r="AJ374" s="530"/>
      <c r="AK374" s="234"/>
      <c r="AL374" s="234"/>
      <c r="AM374" s="234"/>
      <c r="AN374" s="234"/>
      <c r="AO374" s="234"/>
      <c r="AP374" s="234"/>
      <c r="AQ374" s="234"/>
      <c r="AR374" s="86"/>
      <c r="AS374" s="86"/>
      <c r="AT374" s="234"/>
    </row>
    <row r="375" spans="1:46" ht="18" customHeight="1">
      <c r="A375" s="234"/>
      <c r="B375" s="545">
        <f>Calcu!C257</f>
        <v>3</v>
      </c>
      <c r="C375" s="546"/>
      <c r="D375" s="546"/>
      <c r="E375" s="546"/>
      <c r="F375" s="546"/>
      <c r="G375" s="546"/>
      <c r="H375" s="547"/>
      <c r="I375" s="526" t="str">
        <f>Calcu!E257</f>
        <v/>
      </c>
      <c r="J375" s="527"/>
      <c r="K375" s="527"/>
      <c r="L375" s="527"/>
      <c r="M375" s="527"/>
      <c r="N375" s="527"/>
      <c r="O375" s="528"/>
      <c r="P375" s="526" t="str">
        <f>Calcu!J257</f>
        <v/>
      </c>
      <c r="Q375" s="529"/>
      <c r="R375" s="529"/>
      <c r="S375" s="529"/>
      <c r="T375" s="529"/>
      <c r="U375" s="529"/>
      <c r="V375" s="530"/>
      <c r="W375" s="526" t="str">
        <f>IF(Calcu!G257="ⅹ",Calcu!G257,Calcu!K257)</f>
        <v/>
      </c>
      <c r="X375" s="529"/>
      <c r="Y375" s="529"/>
      <c r="Z375" s="529"/>
      <c r="AA375" s="529"/>
      <c r="AB375" s="529"/>
      <c r="AC375" s="530"/>
      <c r="AD375" s="526" t="str">
        <f>IF(Calcu!H257="ⅹ",Calcu!H257,Calcu!L257)</f>
        <v/>
      </c>
      <c r="AE375" s="529"/>
      <c r="AF375" s="529"/>
      <c r="AG375" s="529"/>
      <c r="AH375" s="529"/>
      <c r="AI375" s="529"/>
      <c r="AJ375" s="530"/>
      <c r="AK375" s="234"/>
      <c r="AL375" s="234"/>
      <c r="AM375" s="234"/>
      <c r="AN375" s="234"/>
      <c r="AO375" s="234"/>
      <c r="AP375" s="234"/>
      <c r="AQ375" s="234"/>
      <c r="AR375" s="86"/>
      <c r="AS375" s="86"/>
      <c r="AT375" s="234"/>
    </row>
    <row r="376" spans="1:46" ht="18" customHeight="1">
      <c r="A376" s="234"/>
      <c r="B376" s="545">
        <f>Calcu!C258</f>
        <v>4</v>
      </c>
      <c r="C376" s="546"/>
      <c r="D376" s="546"/>
      <c r="E376" s="546"/>
      <c r="F376" s="546"/>
      <c r="G376" s="546"/>
      <c r="H376" s="547"/>
      <c r="I376" s="526" t="str">
        <f>Calcu!E258</f>
        <v/>
      </c>
      <c r="J376" s="527"/>
      <c r="K376" s="527"/>
      <c r="L376" s="527"/>
      <c r="M376" s="527"/>
      <c r="N376" s="527"/>
      <c r="O376" s="528"/>
      <c r="P376" s="526" t="str">
        <f>Calcu!J258</f>
        <v/>
      </c>
      <c r="Q376" s="529"/>
      <c r="R376" s="529"/>
      <c r="S376" s="529"/>
      <c r="T376" s="529"/>
      <c r="U376" s="529"/>
      <c r="V376" s="530"/>
      <c r="W376" s="526" t="str">
        <f>IF(Calcu!G258="ⅹ",Calcu!G258,Calcu!K258)</f>
        <v/>
      </c>
      <c r="X376" s="529"/>
      <c r="Y376" s="529"/>
      <c r="Z376" s="529"/>
      <c r="AA376" s="529"/>
      <c r="AB376" s="529"/>
      <c r="AC376" s="530"/>
      <c r="AD376" s="526" t="str">
        <f>IF(Calcu!H258="ⅹ",Calcu!H258,Calcu!L258)</f>
        <v/>
      </c>
      <c r="AE376" s="529"/>
      <c r="AF376" s="529"/>
      <c r="AG376" s="529"/>
      <c r="AH376" s="529"/>
      <c r="AI376" s="529"/>
      <c r="AJ376" s="530"/>
      <c r="AK376" s="234"/>
      <c r="AL376" s="234"/>
      <c r="AM376" s="234"/>
      <c r="AN376" s="234"/>
      <c r="AO376" s="234"/>
      <c r="AP376" s="234"/>
      <c r="AQ376" s="234"/>
      <c r="AR376" s="86"/>
      <c r="AS376" s="86"/>
      <c r="AT376" s="234"/>
    </row>
    <row r="377" spans="1:46" ht="18" customHeight="1">
      <c r="A377" s="234"/>
      <c r="B377" s="545">
        <f>Calcu!C259</f>
        <v>5</v>
      </c>
      <c r="C377" s="546"/>
      <c r="D377" s="546"/>
      <c r="E377" s="546"/>
      <c r="F377" s="546"/>
      <c r="G377" s="546"/>
      <c r="H377" s="547"/>
      <c r="I377" s="526" t="str">
        <f>Calcu!E259</f>
        <v/>
      </c>
      <c r="J377" s="527"/>
      <c r="K377" s="527"/>
      <c r="L377" s="527"/>
      <c r="M377" s="527"/>
      <c r="N377" s="527"/>
      <c r="O377" s="528"/>
      <c r="P377" s="526" t="str">
        <f>Calcu!J259</f>
        <v/>
      </c>
      <c r="Q377" s="529"/>
      <c r="R377" s="529"/>
      <c r="S377" s="529"/>
      <c r="T377" s="529"/>
      <c r="U377" s="529"/>
      <c r="V377" s="530"/>
      <c r="W377" s="526" t="str">
        <f>IF(Calcu!G259="ⅹ",Calcu!G259,Calcu!K259)</f>
        <v/>
      </c>
      <c r="X377" s="529"/>
      <c r="Y377" s="529"/>
      <c r="Z377" s="529"/>
      <c r="AA377" s="529"/>
      <c r="AB377" s="529"/>
      <c r="AC377" s="530"/>
      <c r="AD377" s="526" t="str">
        <f>IF(Calcu!H259="ⅹ",Calcu!H259,Calcu!L259)</f>
        <v/>
      </c>
      <c r="AE377" s="529"/>
      <c r="AF377" s="529"/>
      <c r="AG377" s="529"/>
      <c r="AH377" s="529"/>
      <c r="AI377" s="529"/>
      <c r="AJ377" s="530"/>
      <c r="AK377" s="234"/>
      <c r="AL377" s="234"/>
      <c r="AM377" s="234"/>
      <c r="AN377" s="234"/>
      <c r="AO377" s="234"/>
      <c r="AP377" s="234"/>
      <c r="AQ377" s="234"/>
      <c r="AR377" s="86"/>
      <c r="AS377" s="86"/>
      <c r="AT377" s="234"/>
    </row>
    <row r="378" spans="1:46" ht="18" customHeight="1">
      <c r="A378" s="234"/>
      <c r="B378" s="545">
        <f>Calcu!C260</f>
        <v>6</v>
      </c>
      <c r="C378" s="546"/>
      <c r="D378" s="546"/>
      <c r="E378" s="546"/>
      <c r="F378" s="546"/>
      <c r="G378" s="546"/>
      <c r="H378" s="547"/>
      <c r="I378" s="526" t="str">
        <f>Calcu!E260</f>
        <v/>
      </c>
      <c r="J378" s="527"/>
      <c r="K378" s="527"/>
      <c r="L378" s="527"/>
      <c r="M378" s="527"/>
      <c r="N378" s="527"/>
      <c r="O378" s="528"/>
      <c r="P378" s="526" t="str">
        <f>Calcu!J260</f>
        <v/>
      </c>
      <c r="Q378" s="529"/>
      <c r="R378" s="529"/>
      <c r="S378" s="529"/>
      <c r="T378" s="529"/>
      <c r="U378" s="529"/>
      <c r="V378" s="530"/>
      <c r="W378" s="526" t="str">
        <f>IF(Calcu!G260="ⅹ",Calcu!G260,Calcu!K260)</f>
        <v/>
      </c>
      <c r="X378" s="529"/>
      <c r="Y378" s="529"/>
      <c r="Z378" s="529"/>
      <c r="AA378" s="529"/>
      <c r="AB378" s="529"/>
      <c r="AC378" s="530"/>
      <c r="AD378" s="526" t="str">
        <f>IF(Calcu!H260="ⅹ",Calcu!H260,Calcu!L260)</f>
        <v/>
      </c>
      <c r="AE378" s="529"/>
      <c r="AF378" s="529"/>
      <c r="AG378" s="529"/>
      <c r="AH378" s="529"/>
      <c r="AI378" s="529"/>
      <c r="AJ378" s="530"/>
      <c r="AK378" s="234"/>
      <c r="AL378" s="234"/>
      <c r="AM378" s="234"/>
      <c r="AN378" s="234"/>
      <c r="AO378" s="234"/>
      <c r="AP378" s="234"/>
      <c r="AQ378" s="234"/>
      <c r="AR378" s="86"/>
      <c r="AS378" s="86"/>
      <c r="AT378" s="234"/>
    </row>
    <row r="379" spans="1:46" ht="18" customHeight="1">
      <c r="A379" s="234"/>
      <c r="B379" s="545">
        <f>Calcu!C261</f>
        <v>7</v>
      </c>
      <c r="C379" s="546"/>
      <c r="D379" s="546"/>
      <c r="E379" s="546"/>
      <c r="F379" s="546"/>
      <c r="G379" s="546"/>
      <c r="H379" s="547"/>
      <c r="I379" s="526" t="str">
        <f>Calcu!E261</f>
        <v/>
      </c>
      <c r="J379" s="527"/>
      <c r="K379" s="527"/>
      <c r="L379" s="527"/>
      <c r="M379" s="527"/>
      <c r="N379" s="527"/>
      <c r="O379" s="528"/>
      <c r="P379" s="526" t="str">
        <f>Calcu!J261</f>
        <v/>
      </c>
      <c r="Q379" s="529"/>
      <c r="R379" s="529"/>
      <c r="S379" s="529"/>
      <c r="T379" s="529"/>
      <c r="U379" s="529"/>
      <c r="V379" s="530"/>
      <c r="W379" s="526" t="str">
        <f>IF(Calcu!G261="ⅹ",Calcu!G261,Calcu!K261)</f>
        <v/>
      </c>
      <c r="X379" s="529"/>
      <c r="Y379" s="529"/>
      <c r="Z379" s="529"/>
      <c r="AA379" s="529"/>
      <c r="AB379" s="529"/>
      <c r="AC379" s="530"/>
      <c r="AD379" s="526" t="str">
        <f>IF(Calcu!H261="ⅹ",Calcu!H261,Calcu!L261)</f>
        <v/>
      </c>
      <c r="AE379" s="529"/>
      <c r="AF379" s="529"/>
      <c r="AG379" s="529"/>
      <c r="AH379" s="529"/>
      <c r="AI379" s="529"/>
      <c r="AJ379" s="530"/>
      <c r="AK379" s="234"/>
      <c r="AL379" s="234"/>
      <c r="AM379" s="234"/>
      <c r="AN379" s="234"/>
      <c r="AO379" s="234"/>
      <c r="AP379" s="234"/>
      <c r="AQ379" s="234"/>
      <c r="AR379" s="86"/>
      <c r="AS379" s="86"/>
      <c r="AT379" s="234"/>
    </row>
    <row r="380" spans="1:46" ht="18" customHeight="1">
      <c r="A380" s="234"/>
      <c r="B380" s="545">
        <f>Calcu!C262</f>
        <v>8</v>
      </c>
      <c r="C380" s="546"/>
      <c r="D380" s="546"/>
      <c r="E380" s="546"/>
      <c r="F380" s="546"/>
      <c r="G380" s="546"/>
      <c r="H380" s="547"/>
      <c r="I380" s="526" t="str">
        <f>Calcu!E262</f>
        <v/>
      </c>
      <c r="J380" s="527"/>
      <c r="K380" s="527"/>
      <c r="L380" s="527"/>
      <c r="M380" s="527"/>
      <c r="N380" s="527"/>
      <c r="O380" s="528"/>
      <c r="P380" s="526" t="str">
        <f>Calcu!J262</f>
        <v/>
      </c>
      <c r="Q380" s="529"/>
      <c r="R380" s="529"/>
      <c r="S380" s="529"/>
      <c r="T380" s="529"/>
      <c r="U380" s="529"/>
      <c r="V380" s="530"/>
      <c r="W380" s="526" t="str">
        <f>IF(Calcu!G262="ⅹ",Calcu!G262,Calcu!K262)</f>
        <v/>
      </c>
      <c r="X380" s="529"/>
      <c r="Y380" s="529"/>
      <c r="Z380" s="529"/>
      <c r="AA380" s="529"/>
      <c r="AB380" s="529"/>
      <c r="AC380" s="530"/>
      <c r="AD380" s="526" t="str">
        <f>IF(Calcu!H262="ⅹ",Calcu!H262,Calcu!L262)</f>
        <v/>
      </c>
      <c r="AE380" s="529"/>
      <c r="AF380" s="529"/>
      <c r="AG380" s="529"/>
      <c r="AH380" s="529"/>
      <c r="AI380" s="529"/>
      <c r="AJ380" s="530"/>
      <c r="AK380" s="234"/>
      <c r="AL380" s="234"/>
      <c r="AM380" s="234"/>
      <c r="AN380" s="234"/>
      <c r="AO380" s="234"/>
      <c r="AP380" s="234"/>
      <c r="AQ380" s="234"/>
      <c r="AR380" s="86"/>
      <c r="AS380" s="86"/>
      <c r="AT380" s="234"/>
    </row>
    <row r="381" spans="1:46" ht="18" customHeight="1">
      <c r="A381" s="234"/>
      <c r="B381" s="545">
        <f>Calcu!C263</f>
        <v>9</v>
      </c>
      <c r="C381" s="546"/>
      <c r="D381" s="546"/>
      <c r="E381" s="546"/>
      <c r="F381" s="546"/>
      <c r="G381" s="546"/>
      <c r="H381" s="547"/>
      <c r="I381" s="526" t="str">
        <f>Calcu!E263</f>
        <v/>
      </c>
      <c r="J381" s="527"/>
      <c r="K381" s="527"/>
      <c r="L381" s="527"/>
      <c r="M381" s="527"/>
      <c r="N381" s="527"/>
      <c r="O381" s="528"/>
      <c r="P381" s="526" t="str">
        <f>Calcu!J263</f>
        <v/>
      </c>
      <c r="Q381" s="529"/>
      <c r="R381" s="529"/>
      <c r="S381" s="529"/>
      <c r="T381" s="529"/>
      <c r="U381" s="529"/>
      <c r="V381" s="530"/>
      <c r="W381" s="526" t="str">
        <f>IF(Calcu!G263="ⅹ",Calcu!G263,Calcu!K263)</f>
        <v/>
      </c>
      <c r="X381" s="529"/>
      <c r="Y381" s="529"/>
      <c r="Z381" s="529"/>
      <c r="AA381" s="529"/>
      <c r="AB381" s="529"/>
      <c r="AC381" s="530"/>
      <c r="AD381" s="526" t="str">
        <f>IF(Calcu!H263="ⅹ",Calcu!H263,Calcu!L263)</f>
        <v/>
      </c>
      <c r="AE381" s="529"/>
      <c r="AF381" s="529"/>
      <c r="AG381" s="529"/>
      <c r="AH381" s="529"/>
      <c r="AI381" s="529"/>
      <c r="AJ381" s="530"/>
      <c r="AK381" s="234"/>
      <c r="AL381" s="234"/>
      <c r="AM381" s="234"/>
      <c r="AN381" s="234"/>
      <c r="AO381" s="234"/>
      <c r="AP381" s="234"/>
      <c r="AQ381" s="234"/>
      <c r="AR381" s="86"/>
      <c r="AS381" s="86"/>
      <c r="AT381" s="234"/>
    </row>
    <row r="382" spans="1:46" ht="18" customHeight="1">
      <c r="A382" s="234"/>
      <c r="B382" s="545">
        <f>Calcu!C264</f>
        <v>10</v>
      </c>
      <c r="C382" s="546"/>
      <c r="D382" s="546"/>
      <c r="E382" s="546"/>
      <c r="F382" s="546"/>
      <c r="G382" s="546"/>
      <c r="H382" s="547"/>
      <c r="I382" s="526" t="str">
        <f>Calcu!E264</f>
        <v/>
      </c>
      <c r="J382" s="527"/>
      <c r="K382" s="527"/>
      <c r="L382" s="527"/>
      <c r="M382" s="527"/>
      <c r="N382" s="527"/>
      <c r="O382" s="528"/>
      <c r="P382" s="526" t="str">
        <f>Calcu!J264</f>
        <v/>
      </c>
      <c r="Q382" s="529"/>
      <c r="R382" s="529"/>
      <c r="S382" s="529"/>
      <c r="T382" s="529"/>
      <c r="U382" s="529"/>
      <c r="V382" s="530"/>
      <c r="W382" s="526" t="str">
        <f>IF(Calcu!G264="ⅹ",Calcu!G264,Calcu!K264)</f>
        <v/>
      </c>
      <c r="X382" s="529"/>
      <c r="Y382" s="529"/>
      <c r="Z382" s="529"/>
      <c r="AA382" s="529"/>
      <c r="AB382" s="529"/>
      <c r="AC382" s="530"/>
      <c r="AD382" s="526" t="str">
        <f>IF(Calcu!H264="ⅹ",Calcu!H264,Calcu!L264)</f>
        <v/>
      </c>
      <c r="AE382" s="529"/>
      <c r="AF382" s="529"/>
      <c r="AG382" s="529"/>
      <c r="AH382" s="529"/>
      <c r="AI382" s="529"/>
      <c r="AJ382" s="530"/>
      <c r="AK382" s="234"/>
      <c r="AL382" s="234"/>
      <c r="AM382" s="234"/>
      <c r="AN382" s="234"/>
      <c r="AO382" s="234"/>
      <c r="AP382" s="234"/>
      <c r="AQ382" s="234"/>
      <c r="AR382" s="86"/>
      <c r="AS382" s="86"/>
      <c r="AT382" s="234"/>
    </row>
    <row r="383" spans="1:46" ht="18" customHeight="1">
      <c r="A383" s="234"/>
      <c r="B383" s="545">
        <f>Calcu!C265</f>
        <v>11</v>
      </c>
      <c r="C383" s="546"/>
      <c r="D383" s="546"/>
      <c r="E383" s="546"/>
      <c r="F383" s="546"/>
      <c r="G383" s="546"/>
      <c r="H383" s="547"/>
      <c r="I383" s="526" t="str">
        <f>Calcu!E265</f>
        <v/>
      </c>
      <c r="J383" s="527"/>
      <c r="K383" s="527"/>
      <c r="L383" s="527"/>
      <c r="M383" s="527"/>
      <c r="N383" s="527"/>
      <c r="O383" s="528"/>
      <c r="P383" s="526" t="str">
        <f>Calcu!J265</f>
        <v/>
      </c>
      <c r="Q383" s="529"/>
      <c r="R383" s="529"/>
      <c r="S383" s="529"/>
      <c r="T383" s="529"/>
      <c r="U383" s="529"/>
      <c r="V383" s="530"/>
      <c r="W383" s="526" t="str">
        <f>IF(Calcu!G265="ⅹ",Calcu!G265,Calcu!K265)</f>
        <v/>
      </c>
      <c r="X383" s="529"/>
      <c r="Y383" s="529"/>
      <c r="Z383" s="529"/>
      <c r="AA383" s="529"/>
      <c r="AB383" s="529"/>
      <c r="AC383" s="530"/>
      <c r="AD383" s="526" t="str">
        <f>IF(Calcu!H265="ⅹ",Calcu!H265,Calcu!L265)</f>
        <v/>
      </c>
      <c r="AE383" s="529"/>
      <c r="AF383" s="529"/>
      <c r="AG383" s="529"/>
      <c r="AH383" s="529"/>
      <c r="AI383" s="529"/>
      <c r="AJ383" s="530"/>
      <c r="AK383" s="234"/>
      <c r="AL383" s="234"/>
      <c r="AM383" s="234"/>
      <c r="AN383" s="234"/>
      <c r="AO383" s="234"/>
      <c r="AP383" s="234"/>
      <c r="AQ383" s="234"/>
      <c r="AR383" s="86"/>
      <c r="AS383" s="86"/>
      <c r="AT383" s="234"/>
    </row>
    <row r="384" spans="1:46" ht="18" customHeight="1">
      <c r="A384" s="234"/>
      <c r="B384" s="545">
        <f>Calcu!C266</f>
        <v>12</v>
      </c>
      <c r="C384" s="546"/>
      <c r="D384" s="546"/>
      <c r="E384" s="546"/>
      <c r="F384" s="546"/>
      <c r="G384" s="546"/>
      <c r="H384" s="547"/>
      <c r="I384" s="526" t="str">
        <f>Calcu!E266</f>
        <v/>
      </c>
      <c r="J384" s="527"/>
      <c r="K384" s="527"/>
      <c r="L384" s="527"/>
      <c r="M384" s="527"/>
      <c r="N384" s="527"/>
      <c r="O384" s="528"/>
      <c r="P384" s="526" t="str">
        <f>Calcu!J266</f>
        <v/>
      </c>
      <c r="Q384" s="529"/>
      <c r="R384" s="529"/>
      <c r="S384" s="529"/>
      <c r="T384" s="529"/>
      <c r="U384" s="529"/>
      <c r="V384" s="530"/>
      <c r="W384" s="526" t="str">
        <f>IF(Calcu!G266="ⅹ",Calcu!G266,Calcu!K266)</f>
        <v/>
      </c>
      <c r="X384" s="529"/>
      <c r="Y384" s="529"/>
      <c r="Z384" s="529"/>
      <c r="AA384" s="529"/>
      <c r="AB384" s="529"/>
      <c r="AC384" s="530"/>
      <c r="AD384" s="526" t="str">
        <f>IF(Calcu!H266="ⅹ",Calcu!H266,Calcu!L266)</f>
        <v/>
      </c>
      <c r="AE384" s="529"/>
      <c r="AF384" s="529"/>
      <c r="AG384" s="529"/>
      <c r="AH384" s="529"/>
      <c r="AI384" s="529"/>
      <c r="AJ384" s="530"/>
      <c r="AK384" s="234"/>
      <c r="AL384" s="234"/>
      <c r="AM384" s="234"/>
      <c r="AN384" s="234"/>
      <c r="AO384" s="234"/>
      <c r="AP384" s="234"/>
      <c r="AQ384" s="234"/>
      <c r="AR384" s="86"/>
      <c r="AS384" s="86"/>
      <c r="AT384" s="234"/>
    </row>
    <row r="385" spans="1:46" ht="18" customHeight="1">
      <c r="A385" s="234"/>
      <c r="B385" s="545">
        <f>Calcu!C267</f>
        <v>13</v>
      </c>
      <c r="C385" s="546"/>
      <c r="D385" s="546"/>
      <c r="E385" s="546"/>
      <c r="F385" s="546"/>
      <c r="G385" s="546"/>
      <c r="H385" s="547"/>
      <c r="I385" s="526" t="str">
        <f>Calcu!E267</f>
        <v/>
      </c>
      <c r="J385" s="527"/>
      <c r="K385" s="527"/>
      <c r="L385" s="527"/>
      <c r="M385" s="527"/>
      <c r="N385" s="527"/>
      <c r="O385" s="528"/>
      <c r="P385" s="526" t="str">
        <f>Calcu!J267</f>
        <v/>
      </c>
      <c r="Q385" s="529"/>
      <c r="R385" s="529"/>
      <c r="S385" s="529"/>
      <c r="T385" s="529"/>
      <c r="U385" s="529"/>
      <c r="V385" s="530"/>
      <c r="W385" s="526" t="str">
        <f>IF(Calcu!G267="ⅹ",Calcu!G267,Calcu!K267)</f>
        <v/>
      </c>
      <c r="X385" s="529"/>
      <c r="Y385" s="529"/>
      <c r="Z385" s="529"/>
      <c r="AA385" s="529"/>
      <c r="AB385" s="529"/>
      <c r="AC385" s="530"/>
      <c r="AD385" s="526" t="str">
        <f>IF(Calcu!H267="ⅹ",Calcu!H267,Calcu!L267)</f>
        <v/>
      </c>
      <c r="AE385" s="529"/>
      <c r="AF385" s="529"/>
      <c r="AG385" s="529"/>
      <c r="AH385" s="529"/>
      <c r="AI385" s="529"/>
      <c r="AJ385" s="530"/>
      <c r="AK385" s="234"/>
      <c r="AL385" s="234"/>
      <c r="AM385" s="234"/>
      <c r="AN385" s="234"/>
      <c r="AO385" s="234"/>
      <c r="AP385" s="234"/>
      <c r="AQ385" s="234"/>
      <c r="AR385" s="86"/>
      <c r="AS385" s="86"/>
      <c r="AT385" s="234"/>
    </row>
    <row r="386" spans="1:46" ht="18" customHeight="1">
      <c r="A386" s="234"/>
      <c r="B386" s="545">
        <f>Calcu!C268</f>
        <v>14</v>
      </c>
      <c r="C386" s="546"/>
      <c r="D386" s="546"/>
      <c r="E386" s="546"/>
      <c r="F386" s="546"/>
      <c r="G386" s="546"/>
      <c r="H386" s="547"/>
      <c r="I386" s="526" t="str">
        <f>Calcu!E268</f>
        <v/>
      </c>
      <c r="J386" s="527"/>
      <c r="K386" s="527"/>
      <c r="L386" s="527"/>
      <c r="M386" s="527"/>
      <c r="N386" s="527"/>
      <c r="O386" s="528"/>
      <c r="P386" s="526" t="str">
        <f>Calcu!J268</f>
        <v/>
      </c>
      <c r="Q386" s="529"/>
      <c r="R386" s="529"/>
      <c r="S386" s="529"/>
      <c r="T386" s="529"/>
      <c r="U386" s="529"/>
      <c r="V386" s="530"/>
      <c r="W386" s="526" t="str">
        <f>IF(Calcu!G268="ⅹ",Calcu!G268,Calcu!K268)</f>
        <v/>
      </c>
      <c r="X386" s="529"/>
      <c r="Y386" s="529"/>
      <c r="Z386" s="529"/>
      <c r="AA386" s="529"/>
      <c r="AB386" s="529"/>
      <c r="AC386" s="530"/>
      <c r="AD386" s="526" t="str">
        <f>IF(Calcu!H268="ⅹ",Calcu!H268,Calcu!L268)</f>
        <v/>
      </c>
      <c r="AE386" s="529"/>
      <c r="AF386" s="529"/>
      <c r="AG386" s="529"/>
      <c r="AH386" s="529"/>
      <c r="AI386" s="529"/>
      <c r="AJ386" s="530"/>
      <c r="AK386" s="234"/>
      <c r="AL386" s="234"/>
      <c r="AM386" s="234"/>
      <c r="AN386" s="234"/>
      <c r="AO386" s="234"/>
      <c r="AP386" s="234"/>
      <c r="AQ386" s="234"/>
      <c r="AR386" s="86"/>
      <c r="AS386" s="86"/>
      <c r="AT386" s="234"/>
    </row>
    <row r="387" spans="1:46" ht="18" customHeight="1">
      <c r="A387" s="234"/>
      <c r="B387" s="545">
        <f>Calcu!C269</f>
        <v>15</v>
      </c>
      <c r="C387" s="546"/>
      <c r="D387" s="546"/>
      <c r="E387" s="546"/>
      <c r="F387" s="546"/>
      <c r="G387" s="546"/>
      <c r="H387" s="547"/>
      <c r="I387" s="526" t="str">
        <f>Calcu!E269</f>
        <v/>
      </c>
      <c r="J387" s="527"/>
      <c r="K387" s="527"/>
      <c r="L387" s="527"/>
      <c r="M387" s="527"/>
      <c r="N387" s="527"/>
      <c r="O387" s="528"/>
      <c r="P387" s="526" t="str">
        <f>Calcu!J269</f>
        <v/>
      </c>
      <c r="Q387" s="529"/>
      <c r="R387" s="529"/>
      <c r="S387" s="529"/>
      <c r="T387" s="529"/>
      <c r="U387" s="529"/>
      <c r="V387" s="530"/>
      <c r="W387" s="526" t="str">
        <f>IF(Calcu!G269="ⅹ",Calcu!G269,Calcu!K269)</f>
        <v/>
      </c>
      <c r="X387" s="529"/>
      <c r="Y387" s="529"/>
      <c r="Z387" s="529"/>
      <c r="AA387" s="529"/>
      <c r="AB387" s="529"/>
      <c r="AC387" s="530"/>
      <c r="AD387" s="526" t="str">
        <f>IF(Calcu!H269="ⅹ",Calcu!H269,Calcu!L269)</f>
        <v/>
      </c>
      <c r="AE387" s="529"/>
      <c r="AF387" s="529"/>
      <c r="AG387" s="529"/>
      <c r="AH387" s="529"/>
      <c r="AI387" s="529"/>
      <c r="AJ387" s="530"/>
      <c r="AK387" s="234"/>
      <c r="AL387" s="234"/>
      <c r="AM387" s="234"/>
      <c r="AN387" s="234"/>
      <c r="AO387" s="234"/>
      <c r="AP387" s="234"/>
      <c r="AQ387" s="234"/>
      <c r="AR387" s="86"/>
      <c r="AS387" s="86"/>
      <c r="AT387" s="234"/>
    </row>
    <row r="388" spans="1:46" ht="18" customHeight="1">
      <c r="A388" s="234"/>
      <c r="B388" s="545">
        <f>Calcu!C270</f>
        <v>16</v>
      </c>
      <c r="C388" s="546"/>
      <c r="D388" s="546"/>
      <c r="E388" s="546"/>
      <c r="F388" s="546"/>
      <c r="G388" s="546"/>
      <c r="H388" s="547"/>
      <c r="I388" s="526" t="str">
        <f>Calcu!E270</f>
        <v/>
      </c>
      <c r="J388" s="527"/>
      <c r="K388" s="527"/>
      <c r="L388" s="527"/>
      <c r="M388" s="527"/>
      <c r="N388" s="527"/>
      <c r="O388" s="528"/>
      <c r="P388" s="526" t="str">
        <f>Calcu!J270</f>
        <v/>
      </c>
      <c r="Q388" s="529"/>
      <c r="R388" s="529"/>
      <c r="S388" s="529"/>
      <c r="T388" s="529"/>
      <c r="U388" s="529"/>
      <c r="V388" s="530"/>
      <c r="W388" s="526" t="str">
        <f>IF(Calcu!G270="ⅹ",Calcu!G270,Calcu!K270)</f>
        <v/>
      </c>
      <c r="X388" s="529"/>
      <c r="Y388" s="529"/>
      <c r="Z388" s="529"/>
      <c r="AA388" s="529"/>
      <c r="AB388" s="529"/>
      <c r="AC388" s="530"/>
      <c r="AD388" s="526" t="str">
        <f>IF(Calcu!H270="ⅹ",Calcu!H270,Calcu!L270)</f>
        <v/>
      </c>
      <c r="AE388" s="529"/>
      <c r="AF388" s="529"/>
      <c r="AG388" s="529"/>
      <c r="AH388" s="529"/>
      <c r="AI388" s="529"/>
      <c r="AJ388" s="530"/>
      <c r="AK388" s="234"/>
      <c r="AL388" s="234"/>
      <c r="AM388" s="234"/>
      <c r="AN388" s="234"/>
      <c r="AO388" s="234"/>
      <c r="AP388" s="234"/>
      <c r="AQ388" s="234"/>
      <c r="AR388" s="86"/>
      <c r="AS388" s="86"/>
      <c r="AT388" s="234"/>
    </row>
    <row r="389" spans="1:46" ht="18" customHeight="1">
      <c r="A389" s="234"/>
      <c r="B389" s="545">
        <f>Calcu!C271</f>
        <v>17</v>
      </c>
      <c r="C389" s="546"/>
      <c r="D389" s="546"/>
      <c r="E389" s="546"/>
      <c r="F389" s="546"/>
      <c r="G389" s="546"/>
      <c r="H389" s="547"/>
      <c r="I389" s="526" t="str">
        <f>Calcu!E271</f>
        <v/>
      </c>
      <c r="J389" s="527"/>
      <c r="K389" s="527"/>
      <c r="L389" s="527"/>
      <c r="M389" s="527"/>
      <c r="N389" s="527"/>
      <c r="O389" s="528"/>
      <c r="P389" s="526" t="str">
        <f>Calcu!J271</f>
        <v/>
      </c>
      <c r="Q389" s="529"/>
      <c r="R389" s="529"/>
      <c r="S389" s="529"/>
      <c r="T389" s="529"/>
      <c r="U389" s="529"/>
      <c r="V389" s="530"/>
      <c r="W389" s="526" t="str">
        <f>IF(Calcu!G271="ⅹ",Calcu!G271,Calcu!K271)</f>
        <v/>
      </c>
      <c r="X389" s="529"/>
      <c r="Y389" s="529"/>
      <c r="Z389" s="529"/>
      <c r="AA389" s="529"/>
      <c r="AB389" s="529"/>
      <c r="AC389" s="530"/>
      <c r="AD389" s="526" t="str">
        <f>IF(Calcu!H271="ⅹ",Calcu!H271,Calcu!L271)</f>
        <v/>
      </c>
      <c r="AE389" s="529"/>
      <c r="AF389" s="529"/>
      <c r="AG389" s="529"/>
      <c r="AH389" s="529"/>
      <c r="AI389" s="529"/>
      <c r="AJ389" s="530"/>
      <c r="AK389" s="234"/>
      <c r="AL389" s="234"/>
      <c r="AM389" s="234"/>
      <c r="AN389" s="234"/>
      <c r="AO389" s="234"/>
      <c r="AP389" s="234"/>
      <c r="AQ389" s="234"/>
      <c r="AR389" s="86"/>
      <c r="AS389" s="86"/>
      <c r="AT389" s="234"/>
    </row>
    <row r="390" spans="1:46" ht="18" customHeight="1">
      <c r="A390" s="234"/>
      <c r="B390" s="545">
        <f>Calcu!C272</f>
        <v>18</v>
      </c>
      <c r="C390" s="546"/>
      <c r="D390" s="546"/>
      <c r="E390" s="546"/>
      <c r="F390" s="546"/>
      <c r="G390" s="546"/>
      <c r="H390" s="547"/>
      <c r="I390" s="526" t="str">
        <f>Calcu!E272</f>
        <v/>
      </c>
      <c r="J390" s="527"/>
      <c r="K390" s="527"/>
      <c r="L390" s="527"/>
      <c r="M390" s="527"/>
      <c r="N390" s="527"/>
      <c r="O390" s="528"/>
      <c r="P390" s="526" t="str">
        <f>Calcu!J272</f>
        <v/>
      </c>
      <c r="Q390" s="529"/>
      <c r="R390" s="529"/>
      <c r="S390" s="529"/>
      <c r="T390" s="529"/>
      <c r="U390" s="529"/>
      <c r="V390" s="530"/>
      <c r="W390" s="526" t="str">
        <f>IF(Calcu!G272="ⅹ",Calcu!G272,Calcu!K272)</f>
        <v/>
      </c>
      <c r="X390" s="529"/>
      <c r="Y390" s="529"/>
      <c r="Z390" s="529"/>
      <c r="AA390" s="529"/>
      <c r="AB390" s="529"/>
      <c r="AC390" s="530"/>
      <c r="AD390" s="526" t="str">
        <f>IF(Calcu!H272="ⅹ",Calcu!H272,Calcu!L272)</f>
        <v/>
      </c>
      <c r="AE390" s="529"/>
      <c r="AF390" s="529"/>
      <c r="AG390" s="529"/>
      <c r="AH390" s="529"/>
      <c r="AI390" s="529"/>
      <c r="AJ390" s="530"/>
      <c r="AK390" s="234"/>
      <c r="AL390" s="234"/>
      <c r="AM390" s="234"/>
      <c r="AN390" s="234"/>
      <c r="AO390" s="234"/>
      <c r="AP390" s="234"/>
      <c r="AQ390" s="234"/>
      <c r="AR390" s="86"/>
      <c r="AS390" s="86"/>
      <c r="AT390" s="234"/>
    </row>
    <row r="391" spans="1:46" ht="18" customHeight="1">
      <c r="A391" s="234"/>
      <c r="B391" s="545">
        <f>Calcu!C273</f>
        <v>19</v>
      </c>
      <c r="C391" s="546"/>
      <c r="D391" s="546"/>
      <c r="E391" s="546"/>
      <c r="F391" s="546"/>
      <c r="G391" s="546"/>
      <c r="H391" s="547"/>
      <c r="I391" s="526" t="str">
        <f>Calcu!E273</f>
        <v/>
      </c>
      <c r="J391" s="527"/>
      <c r="K391" s="527"/>
      <c r="L391" s="527"/>
      <c r="M391" s="527"/>
      <c r="N391" s="527"/>
      <c r="O391" s="528"/>
      <c r="P391" s="526" t="str">
        <f>Calcu!J273</f>
        <v/>
      </c>
      <c r="Q391" s="529"/>
      <c r="R391" s="529"/>
      <c r="S391" s="529"/>
      <c r="T391" s="529"/>
      <c r="U391" s="529"/>
      <c r="V391" s="530"/>
      <c r="W391" s="526" t="str">
        <f>IF(Calcu!G273="ⅹ",Calcu!G273,Calcu!K273)</f>
        <v/>
      </c>
      <c r="X391" s="529"/>
      <c r="Y391" s="529"/>
      <c r="Z391" s="529"/>
      <c r="AA391" s="529"/>
      <c r="AB391" s="529"/>
      <c r="AC391" s="530"/>
      <c r="AD391" s="526" t="str">
        <f>IF(Calcu!H273="ⅹ",Calcu!H273,Calcu!L273)</f>
        <v/>
      </c>
      <c r="AE391" s="529"/>
      <c r="AF391" s="529"/>
      <c r="AG391" s="529"/>
      <c r="AH391" s="529"/>
      <c r="AI391" s="529"/>
      <c r="AJ391" s="530"/>
      <c r="AK391" s="234"/>
      <c r="AL391" s="234"/>
      <c r="AM391" s="234"/>
      <c r="AN391" s="234"/>
      <c r="AO391" s="234"/>
      <c r="AP391" s="234"/>
      <c r="AQ391" s="234"/>
      <c r="AR391" s="86"/>
      <c r="AS391" s="86"/>
      <c r="AT391" s="234"/>
    </row>
    <row r="392" spans="1:46" ht="18" customHeight="1">
      <c r="A392" s="234"/>
      <c r="B392" s="545">
        <f>Calcu!C274</f>
        <v>20</v>
      </c>
      <c r="C392" s="546"/>
      <c r="D392" s="546"/>
      <c r="E392" s="546"/>
      <c r="F392" s="546"/>
      <c r="G392" s="546"/>
      <c r="H392" s="547"/>
      <c r="I392" s="526" t="str">
        <f>Calcu!E274</f>
        <v/>
      </c>
      <c r="J392" s="527"/>
      <c r="K392" s="527"/>
      <c r="L392" s="527"/>
      <c r="M392" s="527"/>
      <c r="N392" s="527"/>
      <c r="O392" s="528"/>
      <c r="P392" s="526" t="str">
        <f>Calcu!J274</f>
        <v/>
      </c>
      <c r="Q392" s="529"/>
      <c r="R392" s="529"/>
      <c r="S392" s="529"/>
      <c r="T392" s="529"/>
      <c r="U392" s="529"/>
      <c r="V392" s="530"/>
      <c r="W392" s="526" t="str">
        <f>IF(Calcu!G274="ⅹ",Calcu!G274,Calcu!K274)</f>
        <v/>
      </c>
      <c r="X392" s="529"/>
      <c r="Y392" s="529"/>
      <c r="Z392" s="529"/>
      <c r="AA392" s="529"/>
      <c r="AB392" s="529"/>
      <c r="AC392" s="530"/>
      <c r="AD392" s="526" t="str">
        <f>IF(Calcu!H274="ⅹ",Calcu!H274,Calcu!L274)</f>
        <v/>
      </c>
      <c r="AE392" s="529"/>
      <c r="AF392" s="529"/>
      <c r="AG392" s="529"/>
      <c r="AH392" s="529"/>
      <c r="AI392" s="529"/>
      <c r="AJ392" s="530"/>
      <c r="AK392" s="234"/>
      <c r="AL392" s="234"/>
      <c r="AM392" s="234"/>
      <c r="AN392" s="234"/>
      <c r="AO392" s="234"/>
      <c r="AP392" s="234"/>
      <c r="AQ392" s="234"/>
      <c r="AR392" s="86"/>
      <c r="AS392" s="86"/>
      <c r="AT392" s="234"/>
    </row>
    <row r="393" spans="1:46" ht="18" customHeight="1">
      <c r="A393" s="234"/>
      <c r="B393" s="545">
        <f>Calcu!C275</f>
        <v>21</v>
      </c>
      <c r="C393" s="546"/>
      <c r="D393" s="546"/>
      <c r="E393" s="546"/>
      <c r="F393" s="546"/>
      <c r="G393" s="546"/>
      <c r="H393" s="547"/>
      <c r="I393" s="526" t="str">
        <f>Calcu!E275</f>
        <v/>
      </c>
      <c r="J393" s="527"/>
      <c r="K393" s="527"/>
      <c r="L393" s="527"/>
      <c r="M393" s="527"/>
      <c r="N393" s="527"/>
      <c r="O393" s="528"/>
      <c r="P393" s="526" t="str">
        <f>Calcu!J275</f>
        <v/>
      </c>
      <c r="Q393" s="529"/>
      <c r="R393" s="529"/>
      <c r="S393" s="529"/>
      <c r="T393" s="529"/>
      <c r="U393" s="529"/>
      <c r="V393" s="530"/>
      <c r="W393" s="526" t="str">
        <f>IF(Calcu!G275="ⅹ",Calcu!G275,Calcu!K275)</f>
        <v/>
      </c>
      <c r="X393" s="529"/>
      <c r="Y393" s="529"/>
      <c r="Z393" s="529"/>
      <c r="AA393" s="529"/>
      <c r="AB393" s="529"/>
      <c r="AC393" s="530"/>
      <c r="AD393" s="526" t="str">
        <f>IF(Calcu!H275="ⅹ",Calcu!H275,Calcu!L275)</f>
        <v/>
      </c>
      <c r="AE393" s="529"/>
      <c r="AF393" s="529"/>
      <c r="AG393" s="529"/>
      <c r="AH393" s="529"/>
      <c r="AI393" s="529"/>
      <c r="AJ393" s="530"/>
      <c r="AK393" s="234"/>
      <c r="AL393" s="234"/>
      <c r="AM393" s="234"/>
      <c r="AN393" s="234"/>
      <c r="AO393" s="234"/>
      <c r="AP393" s="234"/>
      <c r="AQ393" s="234"/>
      <c r="AR393" s="86"/>
      <c r="AS393" s="86"/>
      <c r="AT393" s="234"/>
    </row>
    <row r="394" spans="1:46" ht="18" customHeight="1">
      <c r="A394" s="234"/>
      <c r="B394" s="545">
        <f>Calcu!C276</f>
        <v>22</v>
      </c>
      <c r="C394" s="546"/>
      <c r="D394" s="546"/>
      <c r="E394" s="546"/>
      <c r="F394" s="546"/>
      <c r="G394" s="546"/>
      <c r="H394" s="547"/>
      <c r="I394" s="526" t="str">
        <f>Calcu!E276</f>
        <v/>
      </c>
      <c r="J394" s="527"/>
      <c r="K394" s="527"/>
      <c r="L394" s="527"/>
      <c r="M394" s="527"/>
      <c r="N394" s="527"/>
      <c r="O394" s="528"/>
      <c r="P394" s="526" t="str">
        <f>Calcu!J276</f>
        <v/>
      </c>
      <c r="Q394" s="529"/>
      <c r="R394" s="529"/>
      <c r="S394" s="529"/>
      <c r="T394" s="529"/>
      <c r="U394" s="529"/>
      <c r="V394" s="530"/>
      <c r="W394" s="526" t="str">
        <f>IF(Calcu!G276="ⅹ",Calcu!G276,Calcu!K276)</f>
        <v/>
      </c>
      <c r="X394" s="529"/>
      <c r="Y394" s="529"/>
      <c r="Z394" s="529"/>
      <c r="AA394" s="529"/>
      <c r="AB394" s="529"/>
      <c r="AC394" s="530"/>
      <c r="AD394" s="526" t="str">
        <f>IF(Calcu!H276="ⅹ",Calcu!H276,Calcu!L276)</f>
        <v/>
      </c>
      <c r="AE394" s="529"/>
      <c r="AF394" s="529"/>
      <c r="AG394" s="529"/>
      <c r="AH394" s="529"/>
      <c r="AI394" s="529"/>
      <c r="AJ394" s="530"/>
      <c r="AK394" s="234"/>
      <c r="AL394" s="234"/>
      <c r="AM394" s="234"/>
      <c r="AN394" s="234"/>
      <c r="AO394" s="234"/>
      <c r="AP394" s="234"/>
      <c r="AQ394" s="234"/>
      <c r="AR394" s="86"/>
      <c r="AS394" s="86"/>
      <c r="AT394" s="234"/>
    </row>
    <row r="395" spans="1:46" ht="18" customHeight="1">
      <c r="A395" s="234"/>
      <c r="B395" s="545">
        <f>Calcu!C277</f>
        <v>23</v>
      </c>
      <c r="C395" s="546"/>
      <c r="D395" s="546"/>
      <c r="E395" s="546"/>
      <c r="F395" s="546"/>
      <c r="G395" s="546"/>
      <c r="H395" s="547"/>
      <c r="I395" s="526" t="str">
        <f>Calcu!E277</f>
        <v/>
      </c>
      <c r="J395" s="527"/>
      <c r="K395" s="527"/>
      <c r="L395" s="527"/>
      <c r="M395" s="527"/>
      <c r="N395" s="527"/>
      <c r="O395" s="528"/>
      <c r="P395" s="526" t="str">
        <f>Calcu!J277</f>
        <v/>
      </c>
      <c r="Q395" s="529"/>
      <c r="R395" s="529"/>
      <c r="S395" s="529"/>
      <c r="T395" s="529"/>
      <c r="U395" s="529"/>
      <c r="V395" s="530"/>
      <c r="W395" s="526" t="str">
        <f>IF(Calcu!G277="ⅹ",Calcu!G277,Calcu!K277)</f>
        <v/>
      </c>
      <c r="X395" s="529"/>
      <c r="Y395" s="529"/>
      <c r="Z395" s="529"/>
      <c r="AA395" s="529"/>
      <c r="AB395" s="529"/>
      <c r="AC395" s="530"/>
      <c r="AD395" s="526" t="str">
        <f>IF(Calcu!H277="ⅹ",Calcu!H277,Calcu!L277)</f>
        <v/>
      </c>
      <c r="AE395" s="529"/>
      <c r="AF395" s="529"/>
      <c r="AG395" s="529"/>
      <c r="AH395" s="529"/>
      <c r="AI395" s="529"/>
      <c r="AJ395" s="530"/>
      <c r="AK395" s="234"/>
      <c r="AL395" s="234"/>
      <c r="AM395" s="234"/>
      <c r="AN395" s="234"/>
      <c r="AO395" s="234"/>
      <c r="AP395" s="234"/>
      <c r="AQ395" s="234"/>
      <c r="AR395" s="86"/>
      <c r="AS395" s="86"/>
      <c r="AT395" s="234"/>
    </row>
    <row r="396" spans="1:46" ht="18" customHeight="1">
      <c r="A396" s="234"/>
      <c r="B396" s="545">
        <f>Calcu!C278</f>
        <v>24</v>
      </c>
      <c r="C396" s="546"/>
      <c r="D396" s="546"/>
      <c r="E396" s="546"/>
      <c r="F396" s="546"/>
      <c r="G396" s="546"/>
      <c r="H396" s="547"/>
      <c r="I396" s="526" t="str">
        <f>Calcu!E278</f>
        <v/>
      </c>
      <c r="J396" s="527"/>
      <c r="K396" s="527"/>
      <c r="L396" s="527"/>
      <c r="M396" s="527"/>
      <c r="N396" s="527"/>
      <c r="O396" s="528"/>
      <c r="P396" s="526" t="str">
        <f>Calcu!J278</f>
        <v/>
      </c>
      <c r="Q396" s="529"/>
      <c r="R396" s="529"/>
      <c r="S396" s="529"/>
      <c r="T396" s="529"/>
      <c r="U396" s="529"/>
      <c r="V396" s="530"/>
      <c r="W396" s="526" t="str">
        <f>IF(Calcu!G278="ⅹ",Calcu!G278,Calcu!K278)</f>
        <v/>
      </c>
      <c r="X396" s="529"/>
      <c r="Y396" s="529"/>
      <c r="Z396" s="529"/>
      <c r="AA396" s="529"/>
      <c r="AB396" s="529"/>
      <c r="AC396" s="530"/>
      <c r="AD396" s="526" t="str">
        <f>IF(Calcu!H278="ⅹ",Calcu!H278,Calcu!L278)</f>
        <v/>
      </c>
      <c r="AE396" s="529"/>
      <c r="AF396" s="529"/>
      <c r="AG396" s="529"/>
      <c r="AH396" s="529"/>
      <c r="AI396" s="529"/>
      <c r="AJ396" s="530"/>
      <c r="AK396" s="234"/>
      <c r="AL396" s="234"/>
      <c r="AM396" s="234"/>
      <c r="AN396" s="234"/>
      <c r="AO396" s="234"/>
      <c r="AP396" s="234"/>
      <c r="AQ396" s="234"/>
      <c r="AR396" s="86"/>
      <c r="AS396" s="86"/>
      <c r="AT396" s="234"/>
    </row>
    <row r="397" spans="1:46" ht="18" customHeight="1">
      <c r="A397" s="234"/>
      <c r="B397" s="545">
        <f>Calcu!C279</f>
        <v>25</v>
      </c>
      <c r="C397" s="546"/>
      <c r="D397" s="546"/>
      <c r="E397" s="546"/>
      <c r="F397" s="546"/>
      <c r="G397" s="546"/>
      <c r="H397" s="547"/>
      <c r="I397" s="526" t="str">
        <f>Calcu!E279</f>
        <v/>
      </c>
      <c r="J397" s="527"/>
      <c r="K397" s="527"/>
      <c r="L397" s="527"/>
      <c r="M397" s="527"/>
      <c r="N397" s="527"/>
      <c r="O397" s="528"/>
      <c r="P397" s="526" t="str">
        <f>Calcu!J279</f>
        <v/>
      </c>
      <c r="Q397" s="529"/>
      <c r="R397" s="529"/>
      <c r="S397" s="529"/>
      <c r="T397" s="529"/>
      <c r="U397" s="529"/>
      <c r="V397" s="530"/>
      <c r="W397" s="526" t="str">
        <f>IF(Calcu!G279="ⅹ",Calcu!G279,Calcu!K279)</f>
        <v/>
      </c>
      <c r="X397" s="529"/>
      <c r="Y397" s="529"/>
      <c r="Z397" s="529"/>
      <c r="AA397" s="529"/>
      <c r="AB397" s="529"/>
      <c r="AC397" s="530"/>
      <c r="AD397" s="526" t="str">
        <f>IF(Calcu!H279="ⅹ",Calcu!H279,Calcu!L279)</f>
        <v/>
      </c>
      <c r="AE397" s="529"/>
      <c r="AF397" s="529"/>
      <c r="AG397" s="529"/>
      <c r="AH397" s="529"/>
      <c r="AI397" s="529"/>
      <c r="AJ397" s="530"/>
      <c r="AK397" s="234"/>
      <c r="AL397" s="234"/>
      <c r="AM397" s="234"/>
      <c r="AN397" s="234"/>
      <c r="AO397" s="234"/>
      <c r="AP397" s="234"/>
      <c r="AQ397" s="234"/>
      <c r="AR397" s="86"/>
      <c r="AS397" s="86"/>
      <c r="AT397" s="234"/>
    </row>
    <row r="398" spans="1:46" ht="18" customHeight="1">
      <c r="A398" s="234"/>
      <c r="B398" s="545">
        <f>Calcu!C280</f>
        <v>26</v>
      </c>
      <c r="C398" s="546"/>
      <c r="D398" s="546"/>
      <c r="E398" s="546"/>
      <c r="F398" s="546"/>
      <c r="G398" s="546"/>
      <c r="H398" s="547"/>
      <c r="I398" s="526" t="str">
        <f>Calcu!E280</f>
        <v/>
      </c>
      <c r="J398" s="527"/>
      <c r="K398" s="527"/>
      <c r="L398" s="527"/>
      <c r="M398" s="527"/>
      <c r="N398" s="527"/>
      <c r="O398" s="528"/>
      <c r="P398" s="526" t="str">
        <f>Calcu!J280</f>
        <v/>
      </c>
      <c r="Q398" s="529"/>
      <c r="R398" s="529"/>
      <c r="S398" s="529"/>
      <c r="T398" s="529"/>
      <c r="U398" s="529"/>
      <c r="V398" s="530"/>
      <c r="W398" s="526" t="str">
        <f>IF(Calcu!G280="ⅹ",Calcu!G280,Calcu!K280)</f>
        <v/>
      </c>
      <c r="X398" s="529"/>
      <c r="Y398" s="529"/>
      <c r="Z398" s="529"/>
      <c r="AA398" s="529"/>
      <c r="AB398" s="529"/>
      <c r="AC398" s="530"/>
      <c r="AD398" s="526" t="str">
        <f>IF(Calcu!H280="ⅹ",Calcu!H280,Calcu!L280)</f>
        <v/>
      </c>
      <c r="AE398" s="529"/>
      <c r="AF398" s="529"/>
      <c r="AG398" s="529"/>
      <c r="AH398" s="529"/>
      <c r="AI398" s="529"/>
      <c r="AJ398" s="530"/>
      <c r="AK398" s="234"/>
      <c r="AL398" s="234"/>
      <c r="AM398" s="234"/>
      <c r="AN398" s="234"/>
      <c r="AO398" s="234"/>
      <c r="AP398" s="234"/>
      <c r="AQ398" s="234"/>
      <c r="AR398" s="86"/>
      <c r="AS398" s="86"/>
      <c r="AT398" s="234"/>
    </row>
    <row r="399" spans="1:46" ht="18" customHeight="1">
      <c r="A399" s="234"/>
      <c r="B399" s="545">
        <f>Calcu!C281</f>
        <v>27</v>
      </c>
      <c r="C399" s="546"/>
      <c r="D399" s="546"/>
      <c r="E399" s="546"/>
      <c r="F399" s="546"/>
      <c r="G399" s="546"/>
      <c r="H399" s="547"/>
      <c r="I399" s="526" t="str">
        <f>Calcu!E281</f>
        <v/>
      </c>
      <c r="J399" s="527"/>
      <c r="K399" s="527"/>
      <c r="L399" s="527"/>
      <c r="M399" s="527"/>
      <c r="N399" s="527"/>
      <c r="O399" s="528"/>
      <c r="P399" s="526" t="str">
        <f>Calcu!J281</f>
        <v/>
      </c>
      <c r="Q399" s="529"/>
      <c r="R399" s="529"/>
      <c r="S399" s="529"/>
      <c r="T399" s="529"/>
      <c r="U399" s="529"/>
      <c r="V399" s="530"/>
      <c r="W399" s="526" t="str">
        <f>IF(Calcu!G281="ⅹ",Calcu!G281,Calcu!K281)</f>
        <v/>
      </c>
      <c r="X399" s="529"/>
      <c r="Y399" s="529"/>
      <c r="Z399" s="529"/>
      <c r="AA399" s="529"/>
      <c r="AB399" s="529"/>
      <c r="AC399" s="530"/>
      <c r="AD399" s="526" t="str">
        <f>IF(Calcu!H281="ⅹ",Calcu!H281,Calcu!L281)</f>
        <v/>
      </c>
      <c r="AE399" s="529"/>
      <c r="AF399" s="529"/>
      <c r="AG399" s="529"/>
      <c r="AH399" s="529"/>
      <c r="AI399" s="529"/>
      <c r="AJ399" s="530"/>
      <c r="AK399" s="234"/>
      <c r="AL399" s="234"/>
      <c r="AM399" s="234"/>
      <c r="AN399" s="234"/>
      <c r="AO399" s="234"/>
      <c r="AP399" s="234"/>
      <c r="AQ399" s="234"/>
      <c r="AR399" s="86"/>
      <c r="AS399" s="86"/>
      <c r="AT399" s="234"/>
    </row>
    <row r="400" spans="1:46" ht="18" customHeight="1">
      <c r="A400" s="234"/>
      <c r="B400" s="545">
        <f>Calcu!C282</f>
        <v>28</v>
      </c>
      <c r="C400" s="546"/>
      <c r="D400" s="546"/>
      <c r="E400" s="546"/>
      <c r="F400" s="546"/>
      <c r="G400" s="546"/>
      <c r="H400" s="547"/>
      <c r="I400" s="526" t="str">
        <f>Calcu!E282</f>
        <v/>
      </c>
      <c r="J400" s="527"/>
      <c r="K400" s="527"/>
      <c r="L400" s="527"/>
      <c r="M400" s="527"/>
      <c r="N400" s="527"/>
      <c r="O400" s="528"/>
      <c r="P400" s="526" t="str">
        <f>Calcu!J282</f>
        <v/>
      </c>
      <c r="Q400" s="529"/>
      <c r="R400" s="529"/>
      <c r="S400" s="529"/>
      <c r="T400" s="529"/>
      <c r="U400" s="529"/>
      <c r="V400" s="530"/>
      <c r="W400" s="526" t="str">
        <f>IF(Calcu!G282="ⅹ",Calcu!G282,Calcu!K282)</f>
        <v/>
      </c>
      <c r="X400" s="529"/>
      <c r="Y400" s="529"/>
      <c r="Z400" s="529"/>
      <c r="AA400" s="529"/>
      <c r="AB400" s="529"/>
      <c r="AC400" s="530"/>
      <c r="AD400" s="526" t="str">
        <f>IF(Calcu!H282="ⅹ",Calcu!H282,Calcu!L282)</f>
        <v/>
      </c>
      <c r="AE400" s="529"/>
      <c r="AF400" s="529"/>
      <c r="AG400" s="529"/>
      <c r="AH400" s="529"/>
      <c r="AI400" s="529"/>
      <c r="AJ400" s="530"/>
      <c r="AK400" s="234"/>
      <c r="AL400" s="234"/>
      <c r="AM400" s="234"/>
      <c r="AN400" s="234"/>
      <c r="AO400" s="234"/>
      <c r="AP400" s="234"/>
      <c r="AQ400" s="234"/>
      <c r="AR400" s="86"/>
      <c r="AS400" s="86"/>
      <c r="AT400" s="234"/>
    </row>
    <row r="401" spans="1:46" ht="18" customHeight="1">
      <c r="A401" s="234"/>
      <c r="B401" s="545">
        <f>Calcu!C283</f>
        <v>29</v>
      </c>
      <c r="C401" s="546"/>
      <c r="D401" s="546"/>
      <c r="E401" s="546"/>
      <c r="F401" s="546"/>
      <c r="G401" s="546"/>
      <c r="H401" s="547"/>
      <c r="I401" s="526" t="str">
        <f>Calcu!E283</f>
        <v/>
      </c>
      <c r="J401" s="527"/>
      <c r="K401" s="527"/>
      <c r="L401" s="527"/>
      <c r="M401" s="527"/>
      <c r="N401" s="527"/>
      <c r="O401" s="528"/>
      <c r="P401" s="526" t="str">
        <f>Calcu!J283</f>
        <v/>
      </c>
      <c r="Q401" s="529"/>
      <c r="R401" s="529"/>
      <c r="S401" s="529"/>
      <c r="T401" s="529"/>
      <c r="U401" s="529"/>
      <c r="V401" s="530"/>
      <c r="W401" s="526" t="str">
        <f>IF(Calcu!G283="ⅹ",Calcu!G283,Calcu!K283)</f>
        <v/>
      </c>
      <c r="X401" s="529"/>
      <c r="Y401" s="529"/>
      <c r="Z401" s="529"/>
      <c r="AA401" s="529"/>
      <c r="AB401" s="529"/>
      <c r="AC401" s="530"/>
      <c r="AD401" s="526" t="str">
        <f>IF(Calcu!H283="ⅹ",Calcu!H283,Calcu!L283)</f>
        <v/>
      </c>
      <c r="AE401" s="529"/>
      <c r="AF401" s="529"/>
      <c r="AG401" s="529"/>
      <c r="AH401" s="529"/>
      <c r="AI401" s="529"/>
      <c r="AJ401" s="530"/>
      <c r="AK401" s="234"/>
      <c r="AL401" s="234"/>
      <c r="AM401" s="234"/>
      <c r="AN401" s="234"/>
      <c r="AO401" s="234"/>
      <c r="AP401" s="234"/>
      <c r="AQ401" s="234"/>
      <c r="AR401" s="86"/>
      <c r="AS401" s="86"/>
      <c r="AT401" s="234"/>
    </row>
    <row r="402" spans="1:46" ht="18" customHeight="1">
      <c r="A402" s="234"/>
      <c r="B402" s="545">
        <f>Calcu!C284</f>
        <v>30</v>
      </c>
      <c r="C402" s="546"/>
      <c r="D402" s="546"/>
      <c r="E402" s="546"/>
      <c r="F402" s="546"/>
      <c r="G402" s="546"/>
      <c r="H402" s="547"/>
      <c r="I402" s="526" t="str">
        <f>Calcu!E284</f>
        <v/>
      </c>
      <c r="J402" s="527"/>
      <c r="K402" s="527"/>
      <c r="L402" s="527"/>
      <c r="M402" s="527"/>
      <c r="N402" s="527"/>
      <c r="O402" s="528"/>
      <c r="P402" s="526" t="str">
        <f>Calcu!J284</f>
        <v/>
      </c>
      <c r="Q402" s="529"/>
      <c r="R402" s="529"/>
      <c r="S402" s="529"/>
      <c r="T402" s="529"/>
      <c r="U402" s="529"/>
      <c r="V402" s="530"/>
      <c r="W402" s="526" t="str">
        <f>IF(Calcu!G284="ⅹ",Calcu!G284,Calcu!K284)</f>
        <v/>
      </c>
      <c r="X402" s="529"/>
      <c r="Y402" s="529"/>
      <c r="Z402" s="529"/>
      <c r="AA402" s="529"/>
      <c r="AB402" s="529"/>
      <c r="AC402" s="530"/>
      <c r="AD402" s="526" t="str">
        <f>IF(Calcu!H284="ⅹ",Calcu!H284,Calcu!L284)</f>
        <v/>
      </c>
      <c r="AE402" s="529"/>
      <c r="AF402" s="529"/>
      <c r="AG402" s="529"/>
      <c r="AH402" s="529"/>
      <c r="AI402" s="529"/>
      <c r="AJ402" s="530"/>
      <c r="AK402" s="234"/>
      <c r="AL402" s="234"/>
      <c r="AM402" s="234"/>
      <c r="AN402" s="234"/>
      <c r="AO402" s="234"/>
      <c r="AP402" s="234"/>
      <c r="AQ402" s="234"/>
      <c r="AR402" s="86"/>
      <c r="AS402" s="86"/>
      <c r="AT402" s="234"/>
    </row>
    <row r="403" spans="1:46" s="234" customFormat="1" ht="18" customHeight="1"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54"/>
      <c r="Z403" s="354"/>
      <c r="AA403" s="354"/>
      <c r="AB403" s="354"/>
      <c r="AC403" s="354"/>
      <c r="AD403" s="354"/>
      <c r="AE403" s="354"/>
      <c r="AF403" s="354"/>
      <c r="AG403" s="354"/>
      <c r="AH403" s="354"/>
      <c r="AI403" s="354"/>
      <c r="AJ403" s="354"/>
      <c r="AK403" s="233"/>
      <c r="AL403" s="233"/>
      <c r="AM403" s="233"/>
      <c r="AN403" s="233"/>
      <c r="AO403" s="233"/>
      <c r="AP403" s="233"/>
      <c r="AQ403" s="233"/>
      <c r="AR403" s="86"/>
      <c r="AS403" s="86"/>
    </row>
    <row r="404" spans="1:46" s="89" customFormat="1" ht="18" customHeight="1">
      <c r="A404" s="241" t="str">
        <f ca="1">"■ "&amp;B365&amp;" "&amp;N365&amp;" 에서의 교정데이터"</f>
        <v>■ 0 0 에서의 교정데이터</v>
      </c>
      <c r="D404" s="242"/>
      <c r="E404" s="242"/>
      <c r="F404" s="242"/>
      <c r="H404" s="88"/>
      <c r="I404" s="239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</row>
    <row r="405" spans="1:46" s="89" customFormat="1" ht="18" customHeight="1">
      <c r="A405" s="131"/>
      <c r="B405" s="596" t="s">
        <v>332</v>
      </c>
      <c r="C405" s="597"/>
      <c r="D405" s="597"/>
      <c r="E405" s="597"/>
      <c r="F405" s="597"/>
      <c r="G405" s="597"/>
      <c r="H405" s="598"/>
      <c r="I405" s="596" t="s">
        <v>756</v>
      </c>
      <c r="J405" s="597"/>
      <c r="K405" s="597"/>
      <c r="L405" s="597"/>
      <c r="M405" s="597"/>
      <c r="N405" s="597"/>
      <c r="O405" s="598"/>
      <c r="P405" s="671" t="e">
        <f>Calcu!$J$328&amp;" 지시값"</f>
        <v>#N/A</v>
      </c>
      <c r="Q405" s="672"/>
      <c r="R405" s="672"/>
      <c r="S405" s="672"/>
      <c r="T405" s="672"/>
      <c r="U405" s="672"/>
      <c r="V405" s="672"/>
      <c r="W405" s="672"/>
      <c r="X405" s="672"/>
      <c r="Y405" s="672"/>
      <c r="Z405" s="672"/>
      <c r="AA405" s="672"/>
      <c r="AB405" s="672"/>
      <c r="AC405" s="672"/>
      <c r="AD405" s="672"/>
      <c r="AE405" s="672"/>
      <c r="AF405" s="672"/>
      <c r="AG405" s="672"/>
      <c r="AH405" s="673" t="s">
        <v>571</v>
      </c>
      <c r="AI405" s="673"/>
      <c r="AJ405" s="673"/>
      <c r="AK405" s="673"/>
      <c r="AL405" s="673"/>
      <c r="AM405" s="673"/>
      <c r="AN405" s="673"/>
      <c r="AO405" s="673"/>
      <c r="AP405" s="673"/>
      <c r="AQ405" s="673"/>
      <c r="AR405" s="673"/>
      <c r="AS405" s="674"/>
      <c r="AT405" s="88"/>
    </row>
    <row r="406" spans="1:46" s="89" customFormat="1" ht="18" customHeight="1">
      <c r="A406" s="131"/>
      <c r="B406" s="599"/>
      <c r="C406" s="600"/>
      <c r="D406" s="600"/>
      <c r="E406" s="600"/>
      <c r="F406" s="600"/>
      <c r="G406" s="600"/>
      <c r="H406" s="601"/>
      <c r="I406" s="602"/>
      <c r="J406" s="603"/>
      <c r="K406" s="603"/>
      <c r="L406" s="603"/>
      <c r="M406" s="603"/>
      <c r="N406" s="603"/>
      <c r="O406" s="604"/>
      <c r="P406" s="605" t="s">
        <v>333</v>
      </c>
      <c r="Q406" s="606"/>
      <c r="R406" s="606"/>
      <c r="S406" s="606"/>
      <c r="T406" s="606"/>
      <c r="U406" s="607"/>
      <c r="V406" s="605" t="s">
        <v>334</v>
      </c>
      <c r="W406" s="606"/>
      <c r="X406" s="606"/>
      <c r="Y406" s="606"/>
      <c r="Z406" s="606"/>
      <c r="AA406" s="607"/>
      <c r="AB406" s="605" t="s">
        <v>335</v>
      </c>
      <c r="AC406" s="606"/>
      <c r="AD406" s="606"/>
      <c r="AE406" s="606"/>
      <c r="AF406" s="606"/>
      <c r="AG406" s="607"/>
      <c r="AH406" s="605" t="s">
        <v>336</v>
      </c>
      <c r="AI406" s="606"/>
      <c r="AJ406" s="606"/>
      <c r="AK406" s="606"/>
      <c r="AL406" s="606"/>
      <c r="AM406" s="607"/>
      <c r="AN406" s="605" t="s">
        <v>337</v>
      </c>
      <c r="AO406" s="606"/>
      <c r="AP406" s="606"/>
      <c r="AQ406" s="606"/>
      <c r="AR406" s="606"/>
      <c r="AS406" s="607"/>
      <c r="AT406" s="88"/>
    </row>
    <row r="407" spans="1:46" s="89" customFormat="1" ht="18" customHeight="1">
      <c r="A407" s="131"/>
      <c r="B407" s="602"/>
      <c r="C407" s="603"/>
      <c r="D407" s="603"/>
      <c r="E407" s="603"/>
      <c r="F407" s="603"/>
      <c r="G407" s="603"/>
      <c r="H407" s="604"/>
      <c r="I407" s="608">
        <f ca="1">I372</f>
        <v>0</v>
      </c>
      <c r="J407" s="609"/>
      <c r="K407" s="609"/>
      <c r="L407" s="609"/>
      <c r="M407" s="609"/>
      <c r="N407" s="609"/>
      <c r="O407" s="610"/>
      <c r="P407" s="608">
        <f ca="1">P372</f>
        <v>0</v>
      </c>
      <c r="Q407" s="609"/>
      <c r="R407" s="609"/>
      <c r="S407" s="609"/>
      <c r="T407" s="609"/>
      <c r="U407" s="610"/>
      <c r="V407" s="608">
        <f ca="1">W372</f>
        <v>0</v>
      </c>
      <c r="W407" s="609"/>
      <c r="X407" s="609"/>
      <c r="Y407" s="609"/>
      <c r="Z407" s="609"/>
      <c r="AA407" s="610"/>
      <c r="AB407" s="608">
        <f ca="1">AD372</f>
        <v>0</v>
      </c>
      <c r="AC407" s="609"/>
      <c r="AD407" s="609"/>
      <c r="AE407" s="609"/>
      <c r="AF407" s="609"/>
      <c r="AG407" s="610"/>
      <c r="AH407" s="608">
        <f ca="1">Calcu!H290</f>
        <v>0</v>
      </c>
      <c r="AI407" s="609"/>
      <c r="AJ407" s="609"/>
      <c r="AK407" s="609"/>
      <c r="AL407" s="609"/>
      <c r="AM407" s="610"/>
      <c r="AN407" s="608">
        <f ca="1">Calcu!I290</f>
        <v>0</v>
      </c>
      <c r="AO407" s="609"/>
      <c r="AP407" s="609"/>
      <c r="AQ407" s="609"/>
      <c r="AR407" s="609"/>
      <c r="AS407" s="610"/>
      <c r="AT407" s="88"/>
    </row>
    <row r="408" spans="1:46" s="89" customFormat="1" ht="18" customHeight="1">
      <c r="A408" s="131"/>
      <c r="B408" s="628" t="e">
        <f>AL365</f>
        <v>#N/A</v>
      </c>
      <c r="C408" s="629"/>
      <c r="D408" s="629"/>
      <c r="E408" s="629"/>
      <c r="F408" s="629"/>
      <c r="G408" s="629"/>
      <c r="H408" s="630"/>
      <c r="I408" s="498" t="e">
        <f ca="1">OFFSET(I372,B408,0)</f>
        <v>#N/A</v>
      </c>
      <c r="J408" s="499"/>
      <c r="K408" s="499"/>
      <c r="L408" s="499"/>
      <c r="M408" s="499"/>
      <c r="N408" s="499"/>
      <c r="O408" s="500"/>
      <c r="P408" s="498" t="e">
        <f ca="1">OFFSET(Calcu!Q254,B408,0)</f>
        <v>#N/A</v>
      </c>
      <c r="Q408" s="499"/>
      <c r="R408" s="499"/>
      <c r="S408" s="499"/>
      <c r="T408" s="499"/>
      <c r="U408" s="500"/>
      <c r="V408" s="498" t="e">
        <f ca="1">OFFSET(Calcu!R254,B408,0)</f>
        <v>#N/A</v>
      </c>
      <c r="W408" s="499"/>
      <c r="X408" s="499"/>
      <c r="Y408" s="499"/>
      <c r="Z408" s="499"/>
      <c r="AA408" s="500"/>
      <c r="AB408" s="498" t="e">
        <f ca="1">OFFSET(Calcu!S254,B408,0)</f>
        <v>#N/A</v>
      </c>
      <c r="AC408" s="499"/>
      <c r="AD408" s="499"/>
      <c r="AE408" s="499"/>
      <c r="AF408" s="499"/>
      <c r="AG408" s="500"/>
      <c r="AH408" s="631" t="e">
        <f ca="1">OFFSET(Calcu!H290,B408,0)</f>
        <v>#N/A</v>
      </c>
      <c r="AI408" s="632"/>
      <c r="AJ408" s="632"/>
      <c r="AK408" s="632"/>
      <c r="AL408" s="632"/>
      <c r="AM408" s="633"/>
      <c r="AN408" s="631" t="e">
        <f ca="1">OFFSET(Calcu!I290,B408,0)</f>
        <v>#N/A</v>
      </c>
      <c r="AO408" s="632"/>
      <c r="AP408" s="632"/>
      <c r="AQ408" s="632"/>
      <c r="AR408" s="632"/>
      <c r="AS408" s="633"/>
      <c r="AT408" s="88"/>
    </row>
    <row r="409" spans="1:46" s="89" customFormat="1" ht="18" customHeight="1">
      <c r="A409" s="131"/>
      <c r="B409" s="637" t="e">
        <f>B408</f>
        <v>#N/A</v>
      </c>
      <c r="C409" s="638"/>
      <c r="D409" s="638"/>
      <c r="E409" s="638"/>
      <c r="F409" s="638"/>
      <c r="G409" s="638"/>
      <c r="H409" s="639"/>
      <c r="I409" s="498" t="e">
        <f ca="1">I408</f>
        <v>#N/A</v>
      </c>
      <c r="J409" s="499"/>
      <c r="K409" s="499"/>
      <c r="L409" s="499"/>
      <c r="M409" s="499"/>
      <c r="N409" s="499"/>
      <c r="O409" s="500"/>
      <c r="P409" s="498" t="e">
        <f ca="1">OFFSET(Calcu!Q269,B409,0)</f>
        <v>#N/A</v>
      </c>
      <c r="Q409" s="499"/>
      <c r="R409" s="499"/>
      <c r="S409" s="499"/>
      <c r="T409" s="499"/>
      <c r="U409" s="500"/>
      <c r="V409" s="498" t="e">
        <f ca="1">OFFSET(Calcu!R269,B409,0)</f>
        <v>#N/A</v>
      </c>
      <c r="W409" s="499"/>
      <c r="X409" s="499"/>
      <c r="Y409" s="499"/>
      <c r="Z409" s="499"/>
      <c r="AA409" s="500"/>
      <c r="AB409" s="498" t="e">
        <f ca="1">OFFSET(Calcu!S269,B409,0)</f>
        <v>#N/A</v>
      </c>
      <c r="AC409" s="499"/>
      <c r="AD409" s="499"/>
      <c r="AE409" s="499"/>
      <c r="AF409" s="499"/>
      <c r="AG409" s="500"/>
      <c r="AH409" s="634"/>
      <c r="AI409" s="635"/>
      <c r="AJ409" s="635"/>
      <c r="AK409" s="635"/>
      <c r="AL409" s="635"/>
      <c r="AM409" s="636"/>
      <c r="AN409" s="634"/>
      <c r="AO409" s="635"/>
      <c r="AP409" s="635"/>
      <c r="AQ409" s="635"/>
      <c r="AR409" s="635"/>
      <c r="AS409" s="636"/>
      <c r="AT409" s="88"/>
    </row>
    <row r="410" spans="1:46" s="89" customFormat="1" ht="18" customHeight="1">
      <c r="A410" s="131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</row>
    <row r="411" spans="1:46" s="89" customFormat="1" ht="18" customHeight="1">
      <c r="A411" s="96" t="str">
        <f ca="1">"■ "&amp;B365&amp;" "&amp;N365&amp;" 에서의 영점보정 후 교정데이터"</f>
        <v>■ 0 0 에서의 영점보정 후 교정데이터</v>
      </c>
      <c r="B411" s="88"/>
      <c r="C411" s="238"/>
      <c r="D411" s="238"/>
      <c r="E411" s="238"/>
      <c r="F411" s="238"/>
      <c r="G411" s="239"/>
      <c r="H411" s="239"/>
      <c r="I411" s="239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</row>
    <row r="412" spans="1:46" s="89" customFormat="1" ht="18" customHeight="1">
      <c r="A412" s="131"/>
      <c r="B412" s="596" t="s">
        <v>210</v>
      </c>
      <c r="C412" s="597"/>
      <c r="D412" s="597"/>
      <c r="E412" s="597"/>
      <c r="F412" s="597"/>
      <c r="G412" s="597"/>
      <c r="H412" s="598"/>
      <c r="I412" s="596" t="s">
        <v>757</v>
      </c>
      <c r="J412" s="616"/>
      <c r="K412" s="616"/>
      <c r="L412" s="616"/>
      <c r="M412" s="616"/>
      <c r="N412" s="616"/>
      <c r="O412" s="617"/>
      <c r="P412" s="605" t="e">
        <f>Calcu!$J$328&amp;" 지시값 (영점보정)"</f>
        <v>#N/A</v>
      </c>
      <c r="Q412" s="621"/>
      <c r="R412" s="621"/>
      <c r="S412" s="621"/>
      <c r="T412" s="621"/>
      <c r="U412" s="621"/>
      <c r="V412" s="621"/>
      <c r="W412" s="621"/>
      <c r="X412" s="621"/>
      <c r="Y412" s="621"/>
      <c r="Z412" s="621"/>
      <c r="AA412" s="621"/>
      <c r="AB412" s="621"/>
      <c r="AC412" s="621"/>
      <c r="AD412" s="621"/>
      <c r="AE412" s="621"/>
      <c r="AF412" s="621"/>
      <c r="AG412" s="621"/>
      <c r="AH412" s="621"/>
      <c r="AI412" s="621"/>
      <c r="AJ412" s="621"/>
      <c r="AK412" s="621"/>
      <c r="AL412" s="621"/>
      <c r="AM412" s="621"/>
      <c r="AN412" s="621"/>
      <c r="AO412" s="621"/>
      <c r="AP412" s="621"/>
      <c r="AQ412" s="621"/>
      <c r="AR412" s="621"/>
      <c r="AS412" s="622"/>
      <c r="AT412" s="88"/>
    </row>
    <row r="413" spans="1:46" s="89" customFormat="1" ht="18" customHeight="1">
      <c r="A413" s="131"/>
      <c r="B413" s="599"/>
      <c r="C413" s="600"/>
      <c r="D413" s="600"/>
      <c r="E413" s="600"/>
      <c r="F413" s="600"/>
      <c r="G413" s="600"/>
      <c r="H413" s="601"/>
      <c r="I413" s="618"/>
      <c r="J413" s="619"/>
      <c r="K413" s="619"/>
      <c r="L413" s="619"/>
      <c r="M413" s="619"/>
      <c r="N413" s="619"/>
      <c r="O413" s="620"/>
      <c r="P413" s="605" t="s">
        <v>62</v>
      </c>
      <c r="Q413" s="621"/>
      <c r="R413" s="621"/>
      <c r="S413" s="621"/>
      <c r="T413" s="621"/>
      <c r="U413" s="621"/>
      <c r="V413" s="622"/>
      <c r="W413" s="605" t="s">
        <v>212</v>
      </c>
      <c r="X413" s="621"/>
      <c r="Y413" s="621"/>
      <c r="Z413" s="621"/>
      <c r="AA413" s="621"/>
      <c r="AB413" s="621"/>
      <c r="AC413" s="622"/>
      <c r="AD413" s="605" t="s">
        <v>213</v>
      </c>
      <c r="AE413" s="621"/>
      <c r="AF413" s="621"/>
      <c r="AG413" s="621"/>
      <c r="AH413" s="621"/>
      <c r="AI413" s="621"/>
      <c r="AJ413" s="622"/>
      <c r="AK413" s="605" t="s">
        <v>222</v>
      </c>
      <c r="AL413" s="621"/>
      <c r="AM413" s="621"/>
      <c r="AN413" s="621"/>
      <c r="AO413" s="621"/>
      <c r="AP413" s="621"/>
      <c r="AQ413" s="621"/>
      <c r="AR413" s="621"/>
      <c r="AS413" s="622"/>
      <c r="AT413" s="88"/>
    </row>
    <row r="414" spans="1:46" s="89" customFormat="1" ht="18" customHeight="1">
      <c r="A414" s="131"/>
      <c r="B414" s="602"/>
      <c r="C414" s="603"/>
      <c r="D414" s="603"/>
      <c r="E414" s="603"/>
      <c r="F414" s="603"/>
      <c r="G414" s="603"/>
      <c r="H414" s="604"/>
      <c r="I414" s="623">
        <f ca="1">I407</f>
        <v>0</v>
      </c>
      <c r="J414" s="624"/>
      <c r="K414" s="624"/>
      <c r="L414" s="624"/>
      <c r="M414" s="624"/>
      <c r="N414" s="624"/>
      <c r="O414" s="625"/>
      <c r="P414" s="623">
        <f ca="1">P407</f>
        <v>0</v>
      </c>
      <c r="Q414" s="626"/>
      <c r="R414" s="626"/>
      <c r="S414" s="626"/>
      <c r="T414" s="626"/>
      <c r="U414" s="626"/>
      <c r="V414" s="627"/>
      <c r="W414" s="623">
        <f ca="1">V407</f>
        <v>0</v>
      </c>
      <c r="X414" s="626"/>
      <c r="Y414" s="626"/>
      <c r="Z414" s="626"/>
      <c r="AA414" s="626"/>
      <c r="AB414" s="626"/>
      <c r="AC414" s="627"/>
      <c r="AD414" s="623">
        <f ca="1">AB407</f>
        <v>0</v>
      </c>
      <c r="AE414" s="626"/>
      <c r="AF414" s="626"/>
      <c r="AG414" s="626"/>
      <c r="AH414" s="626"/>
      <c r="AI414" s="626"/>
      <c r="AJ414" s="627"/>
      <c r="AK414" s="623">
        <f ca="1">AH407</f>
        <v>0</v>
      </c>
      <c r="AL414" s="626"/>
      <c r="AM414" s="626"/>
      <c r="AN414" s="626"/>
      <c r="AO414" s="626"/>
      <c r="AP414" s="626"/>
      <c r="AQ414" s="626"/>
      <c r="AR414" s="626"/>
      <c r="AS414" s="627"/>
      <c r="AT414" s="88"/>
    </row>
    <row r="415" spans="1:46" s="89" customFormat="1" ht="18" customHeight="1">
      <c r="A415" s="131"/>
      <c r="B415" s="628" t="e">
        <f>B408</f>
        <v>#N/A</v>
      </c>
      <c r="C415" s="629"/>
      <c r="D415" s="629"/>
      <c r="E415" s="629"/>
      <c r="F415" s="629"/>
      <c r="G415" s="629"/>
      <c r="H415" s="630"/>
      <c r="I415" s="498" t="e">
        <f ca="1">I408</f>
        <v>#N/A</v>
      </c>
      <c r="J415" s="499"/>
      <c r="K415" s="499"/>
      <c r="L415" s="499"/>
      <c r="M415" s="499"/>
      <c r="N415" s="499"/>
      <c r="O415" s="500"/>
      <c r="P415" s="498" t="e">
        <f ca="1">OFFSET(Calcu!U254,B415,0)</f>
        <v>#N/A</v>
      </c>
      <c r="Q415" s="501"/>
      <c r="R415" s="501"/>
      <c r="S415" s="501"/>
      <c r="T415" s="501"/>
      <c r="U415" s="501"/>
      <c r="V415" s="502"/>
      <c r="W415" s="498" t="e">
        <f ca="1">OFFSET(Calcu!V254,B415,0)</f>
        <v>#N/A</v>
      </c>
      <c r="X415" s="501"/>
      <c r="Y415" s="501"/>
      <c r="Z415" s="501"/>
      <c r="AA415" s="501"/>
      <c r="AB415" s="501"/>
      <c r="AC415" s="502"/>
      <c r="AD415" s="498" t="e">
        <f ca="1">OFFSET(Calcu!W254,B415,0)</f>
        <v>#N/A</v>
      </c>
      <c r="AE415" s="501"/>
      <c r="AF415" s="501"/>
      <c r="AG415" s="501"/>
      <c r="AH415" s="501"/>
      <c r="AI415" s="501"/>
      <c r="AJ415" s="502"/>
      <c r="AK415" s="498" t="e">
        <f ca="1">OFFSET(Calcu!X254,B415,0)</f>
        <v>#N/A</v>
      </c>
      <c r="AL415" s="501"/>
      <c r="AM415" s="501"/>
      <c r="AN415" s="501"/>
      <c r="AO415" s="501"/>
      <c r="AP415" s="501"/>
      <c r="AQ415" s="501"/>
      <c r="AR415" s="501"/>
      <c r="AS415" s="502"/>
      <c r="AT415" s="88"/>
    </row>
    <row r="416" spans="1:46" s="89" customFormat="1" ht="18" customHeight="1">
      <c r="A416" s="131"/>
      <c r="B416" s="637" t="e">
        <f>B409</f>
        <v>#N/A</v>
      </c>
      <c r="C416" s="638"/>
      <c r="D416" s="638"/>
      <c r="E416" s="638"/>
      <c r="F416" s="638"/>
      <c r="G416" s="638"/>
      <c r="H416" s="639"/>
      <c r="I416" s="498" t="e">
        <f ca="1">I409</f>
        <v>#N/A</v>
      </c>
      <c r="J416" s="499"/>
      <c r="K416" s="499"/>
      <c r="L416" s="499"/>
      <c r="M416" s="499"/>
      <c r="N416" s="499"/>
      <c r="O416" s="500"/>
      <c r="P416" s="498" t="e">
        <f ca="1">OFFSET(Calcu!U269,B416,0)</f>
        <v>#N/A</v>
      </c>
      <c r="Q416" s="501"/>
      <c r="R416" s="501"/>
      <c r="S416" s="501"/>
      <c r="T416" s="501"/>
      <c r="U416" s="501"/>
      <c r="V416" s="502"/>
      <c r="W416" s="498" t="e">
        <f ca="1">OFFSET(Calcu!V269,B416,0)</f>
        <v>#N/A</v>
      </c>
      <c r="X416" s="501"/>
      <c r="Y416" s="501"/>
      <c r="Z416" s="501"/>
      <c r="AA416" s="501"/>
      <c r="AB416" s="501"/>
      <c r="AC416" s="502"/>
      <c r="AD416" s="498" t="e">
        <f ca="1">OFFSET(Calcu!W269,B416,0)</f>
        <v>#N/A</v>
      </c>
      <c r="AE416" s="501"/>
      <c r="AF416" s="501"/>
      <c r="AG416" s="501"/>
      <c r="AH416" s="501"/>
      <c r="AI416" s="501"/>
      <c r="AJ416" s="502"/>
      <c r="AK416" s="498" t="e">
        <f ca="1">OFFSET(Calcu!X269,B416,0)</f>
        <v>#N/A</v>
      </c>
      <c r="AL416" s="501"/>
      <c r="AM416" s="501"/>
      <c r="AN416" s="501"/>
      <c r="AO416" s="501"/>
      <c r="AP416" s="501"/>
      <c r="AQ416" s="501"/>
      <c r="AR416" s="501"/>
      <c r="AS416" s="502"/>
      <c r="AT416" s="88"/>
    </row>
    <row r="417" spans="1:92" s="89" customFormat="1" ht="18" customHeight="1">
      <c r="A417" s="131"/>
      <c r="B417" s="233"/>
      <c r="C417" s="232"/>
      <c r="D417" s="232"/>
      <c r="E417" s="232"/>
      <c r="F417" s="232"/>
      <c r="G417" s="232"/>
      <c r="H417" s="232"/>
      <c r="I417" s="233"/>
      <c r="J417" s="233"/>
      <c r="K417" s="233"/>
      <c r="L417" s="233"/>
      <c r="M417" s="233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  <c r="Y417" s="233"/>
      <c r="Z417" s="233"/>
      <c r="AA417" s="233"/>
      <c r="AB417" s="233"/>
      <c r="AC417" s="233"/>
      <c r="AD417" s="233"/>
      <c r="AE417" s="233"/>
      <c r="AF417" s="233"/>
      <c r="AG417" s="233"/>
      <c r="AH417" s="233"/>
      <c r="AI417" s="233"/>
      <c r="AJ417" s="233"/>
      <c r="AK417" s="233"/>
      <c r="AL417" s="233"/>
      <c r="AM417" s="233"/>
      <c r="AN417" s="233"/>
      <c r="AO417" s="233"/>
      <c r="AP417" s="233"/>
      <c r="AQ417" s="233"/>
      <c r="AR417" s="233"/>
      <c r="AS417" s="233"/>
      <c r="AT417" s="88"/>
    </row>
    <row r="418" spans="1:92" ht="18" customHeight="1">
      <c r="A418" s="130" t="s">
        <v>67</v>
      </c>
      <c r="B418" s="234"/>
      <c r="C418" s="234"/>
      <c r="D418" s="234"/>
      <c r="E418" s="234"/>
      <c r="F418" s="234"/>
      <c r="G418" s="234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  <c r="AA418" s="234"/>
      <c r="AB418" s="234"/>
      <c r="AC418" s="234"/>
      <c r="AD418" s="234"/>
      <c r="AE418" s="234"/>
      <c r="AF418" s="234"/>
      <c r="AG418" s="234"/>
      <c r="AH418" s="234"/>
      <c r="AI418" s="234"/>
      <c r="AJ418" s="234"/>
      <c r="AK418" s="234"/>
      <c r="AL418" s="234"/>
      <c r="AM418" s="234"/>
      <c r="AN418" s="234"/>
      <c r="AO418" s="234"/>
      <c r="AP418" s="234"/>
      <c r="AQ418" s="234"/>
      <c r="AR418" s="234"/>
      <c r="AS418" s="234"/>
      <c r="AT418" s="234"/>
    </row>
    <row r="419" spans="1:92" ht="18" customHeight="1">
      <c r="A419" s="234"/>
      <c r="B419" s="570"/>
      <c r="C419" s="571"/>
      <c r="D419" s="505"/>
      <c r="E419" s="506"/>
      <c r="F419" s="506"/>
      <c r="G419" s="506"/>
      <c r="H419" s="507"/>
      <c r="I419" s="505">
        <v>1</v>
      </c>
      <c r="J419" s="506"/>
      <c r="K419" s="506"/>
      <c r="L419" s="506"/>
      <c r="M419" s="506"/>
      <c r="N419" s="506"/>
      <c r="O419" s="507"/>
      <c r="P419" s="505">
        <v>2</v>
      </c>
      <c r="Q419" s="506"/>
      <c r="R419" s="506"/>
      <c r="S419" s="506"/>
      <c r="T419" s="506"/>
      <c r="U419" s="506"/>
      <c r="V419" s="506"/>
      <c r="W419" s="507"/>
      <c r="X419" s="505">
        <v>3</v>
      </c>
      <c r="Y419" s="568"/>
      <c r="Z419" s="568"/>
      <c r="AA419" s="568"/>
      <c r="AB419" s="569"/>
      <c r="AC419" s="505">
        <v>4</v>
      </c>
      <c r="AD419" s="506"/>
      <c r="AE419" s="506"/>
      <c r="AF419" s="506"/>
      <c r="AG419" s="507"/>
      <c r="AH419" s="505">
        <v>5</v>
      </c>
      <c r="AI419" s="506"/>
      <c r="AJ419" s="506"/>
      <c r="AK419" s="506"/>
      <c r="AL419" s="506"/>
      <c r="AM419" s="506"/>
      <c r="AN419" s="506"/>
      <c r="AO419" s="507"/>
      <c r="AP419" s="505">
        <v>6</v>
      </c>
      <c r="AQ419" s="648"/>
      <c r="AR419" s="648"/>
      <c r="AS419" s="569"/>
      <c r="AT419" s="234"/>
    </row>
    <row r="420" spans="1:92" ht="18" customHeight="1">
      <c r="A420" s="234"/>
      <c r="B420" s="572"/>
      <c r="C420" s="573"/>
      <c r="D420" s="574" t="s">
        <v>68</v>
      </c>
      <c r="E420" s="575"/>
      <c r="F420" s="575"/>
      <c r="G420" s="575"/>
      <c r="H420" s="576"/>
      <c r="I420" s="574" t="s">
        <v>69</v>
      </c>
      <c r="J420" s="575"/>
      <c r="K420" s="575"/>
      <c r="L420" s="575"/>
      <c r="M420" s="575"/>
      <c r="N420" s="575"/>
      <c r="O420" s="576"/>
      <c r="P420" s="574" t="s">
        <v>338</v>
      </c>
      <c r="Q420" s="575"/>
      <c r="R420" s="575"/>
      <c r="S420" s="575"/>
      <c r="T420" s="575"/>
      <c r="U420" s="575"/>
      <c r="V420" s="575"/>
      <c r="W420" s="576"/>
      <c r="X420" s="574" t="s">
        <v>228</v>
      </c>
      <c r="Y420" s="589"/>
      <c r="Z420" s="589"/>
      <c r="AA420" s="589"/>
      <c r="AB420" s="590"/>
      <c r="AC420" s="574" t="s">
        <v>316</v>
      </c>
      <c r="AD420" s="575"/>
      <c r="AE420" s="575"/>
      <c r="AF420" s="575"/>
      <c r="AG420" s="576"/>
      <c r="AH420" s="574" t="s">
        <v>339</v>
      </c>
      <c r="AI420" s="575"/>
      <c r="AJ420" s="575"/>
      <c r="AK420" s="575"/>
      <c r="AL420" s="575"/>
      <c r="AM420" s="575"/>
      <c r="AN420" s="575"/>
      <c r="AO420" s="576"/>
      <c r="AP420" s="574" t="s">
        <v>340</v>
      </c>
      <c r="AQ420" s="649"/>
      <c r="AR420" s="649"/>
      <c r="AS420" s="590"/>
      <c r="AT420" s="234"/>
    </row>
    <row r="421" spans="1:92" ht="18" customHeight="1">
      <c r="A421" s="234"/>
      <c r="B421" s="572"/>
      <c r="C421" s="573"/>
      <c r="D421" s="577"/>
      <c r="E421" s="578"/>
      <c r="F421" s="578"/>
      <c r="G421" s="578"/>
      <c r="H421" s="579"/>
      <c r="I421" s="586" t="s">
        <v>233</v>
      </c>
      <c r="J421" s="587"/>
      <c r="K421" s="587"/>
      <c r="L421" s="587"/>
      <c r="M421" s="587"/>
      <c r="N421" s="587"/>
      <c r="O421" s="588"/>
      <c r="P421" s="583" t="s">
        <v>73</v>
      </c>
      <c r="Q421" s="584"/>
      <c r="R421" s="584"/>
      <c r="S421" s="584"/>
      <c r="T421" s="584"/>
      <c r="U421" s="584"/>
      <c r="V421" s="584"/>
      <c r="W421" s="585"/>
      <c r="X421" s="580"/>
      <c r="Y421" s="581"/>
      <c r="Z421" s="581"/>
      <c r="AA421" s="581"/>
      <c r="AB421" s="582"/>
      <c r="AC421" s="583" t="s">
        <v>317</v>
      </c>
      <c r="AD421" s="584"/>
      <c r="AE421" s="584"/>
      <c r="AF421" s="584"/>
      <c r="AG421" s="585"/>
      <c r="AH421" s="586" t="s">
        <v>88</v>
      </c>
      <c r="AI421" s="587"/>
      <c r="AJ421" s="587"/>
      <c r="AK421" s="587"/>
      <c r="AL421" s="587"/>
      <c r="AM421" s="587"/>
      <c r="AN421" s="587"/>
      <c r="AO421" s="588"/>
      <c r="AP421" s="580"/>
      <c r="AQ421" s="640"/>
      <c r="AR421" s="640"/>
      <c r="AS421" s="582"/>
      <c r="AT421" s="234"/>
    </row>
    <row r="422" spans="1:92" ht="18" customHeight="1">
      <c r="A422" s="234"/>
      <c r="B422" s="641" t="s">
        <v>318</v>
      </c>
      <c r="C422" s="642"/>
      <c r="D422" s="643" t="s">
        <v>722</v>
      </c>
      <c r="E422" s="644"/>
      <c r="F422" s="644"/>
      <c r="G422" s="644"/>
      <c r="H422" s="645"/>
      <c r="I422" s="511" t="e">
        <f ca="1">I408</f>
        <v>#N/A</v>
      </c>
      <c r="J422" s="512"/>
      <c r="K422" s="512"/>
      <c r="L422" s="512"/>
      <c r="M422" s="513">
        <f ca="1">I407</f>
        <v>0</v>
      </c>
      <c r="N422" s="564"/>
      <c r="O422" s="565"/>
      <c r="P422" s="646" t="e">
        <f ca="1">IF(OR(Z365="% of Reading",Z365="% of F.S"),I422*T365%,T365)/AF365</f>
        <v>#N/A</v>
      </c>
      <c r="Q422" s="647"/>
      <c r="R422" s="647"/>
      <c r="S422" s="647"/>
      <c r="T422" s="647"/>
      <c r="U422" s="513">
        <f ca="1">M422</f>
        <v>0</v>
      </c>
      <c r="V422" s="513"/>
      <c r="W422" s="514"/>
      <c r="X422" s="505" t="s">
        <v>74</v>
      </c>
      <c r="Y422" s="648"/>
      <c r="Z422" s="648"/>
      <c r="AA422" s="648"/>
      <c r="AB422" s="569"/>
      <c r="AC422" s="518">
        <v>1</v>
      </c>
      <c r="AD422" s="519"/>
      <c r="AE422" s="519"/>
      <c r="AF422" s="519"/>
      <c r="AG422" s="520"/>
      <c r="AH422" s="511" t="e">
        <f t="shared" ref="AH422" ca="1" si="5">P422*AC422</f>
        <v>#N/A</v>
      </c>
      <c r="AI422" s="512"/>
      <c r="AJ422" s="512"/>
      <c r="AK422" s="512"/>
      <c r="AL422" s="512"/>
      <c r="AM422" s="513">
        <f ca="1">U422</f>
        <v>0</v>
      </c>
      <c r="AN422" s="513"/>
      <c r="AO422" s="514"/>
      <c r="AP422" s="505" t="s">
        <v>341</v>
      </c>
      <c r="AQ422" s="648"/>
      <c r="AR422" s="648"/>
      <c r="AS422" s="569"/>
      <c r="AT422" s="234"/>
    </row>
    <row r="423" spans="1:92" ht="18" customHeight="1">
      <c r="A423" s="234"/>
      <c r="B423" s="570" t="s">
        <v>342</v>
      </c>
      <c r="C423" s="571"/>
      <c r="D423" s="643" t="s">
        <v>723</v>
      </c>
      <c r="E423" s="644"/>
      <c r="F423" s="644"/>
      <c r="G423" s="644"/>
      <c r="H423" s="645"/>
      <c r="I423" s="659" t="e">
        <f ca="1">AH408</f>
        <v>#N/A</v>
      </c>
      <c r="J423" s="660"/>
      <c r="K423" s="660"/>
      <c r="L423" s="660"/>
      <c r="M423" s="513">
        <f ca="1">AH407</f>
        <v>0</v>
      </c>
      <c r="N423" s="564"/>
      <c r="O423" s="565"/>
      <c r="P423" s="659" t="e">
        <f ca="1">SQRT(SUMSQ(P424,P425,P426,P427))</f>
        <v>#N/A</v>
      </c>
      <c r="Q423" s="660"/>
      <c r="R423" s="660"/>
      <c r="S423" s="660"/>
      <c r="T423" s="660"/>
      <c r="U423" s="513">
        <f ca="1">M423</f>
        <v>0</v>
      </c>
      <c r="V423" s="513"/>
      <c r="W423" s="514"/>
      <c r="X423" s="574" t="s">
        <v>343</v>
      </c>
      <c r="Y423" s="575"/>
      <c r="Z423" s="575"/>
      <c r="AA423" s="575"/>
      <c r="AB423" s="576"/>
      <c r="AC423" s="661">
        <v>-1</v>
      </c>
      <c r="AD423" s="662"/>
      <c r="AE423" s="662"/>
      <c r="AF423" s="662"/>
      <c r="AG423" s="663"/>
      <c r="AH423" s="659" t="e">
        <f ca="1">ABS(P423*AC423)</f>
        <v>#N/A</v>
      </c>
      <c r="AI423" s="660"/>
      <c r="AJ423" s="660"/>
      <c r="AK423" s="660"/>
      <c r="AL423" s="660"/>
      <c r="AM423" s="513">
        <f ca="1">U423</f>
        <v>0</v>
      </c>
      <c r="AN423" s="513"/>
      <c r="AO423" s="514"/>
      <c r="AP423" s="668" t="e">
        <f ca="1">IF(SUM(AH425:AM427)=0,"∞",AH423^4/SUM(AH425^4/AP425,AH426^4/AP426,AH427^4/AP427))</f>
        <v>#VALUE!</v>
      </c>
      <c r="AQ423" s="669"/>
      <c r="AR423" s="669"/>
      <c r="AS423" s="670"/>
      <c r="AT423" s="234"/>
    </row>
    <row r="424" spans="1:92" ht="18" customHeight="1">
      <c r="A424" s="234"/>
      <c r="B424" s="641" t="s">
        <v>344</v>
      </c>
      <c r="C424" s="642"/>
      <c r="D424" s="653" t="s">
        <v>724</v>
      </c>
      <c r="E424" s="654"/>
      <c r="F424" s="654"/>
      <c r="G424" s="654"/>
      <c r="H424" s="655"/>
      <c r="I424" s="656">
        <v>0</v>
      </c>
      <c r="J424" s="657"/>
      <c r="K424" s="657"/>
      <c r="L424" s="657"/>
      <c r="M424" s="657"/>
      <c r="N424" s="657"/>
      <c r="O424" s="658"/>
      <c r="P424" s="511" t="e">
        <f ca="1">H365/2/SQRT(3)</f>
        <v>#N/A</v>
      </c>
      <c r="Q424" s="512"/>
      <c r="R424" s="512"/>
      <c r="S424" s="512"/>
      <c r="T424" s="512"/>
      <c r="U424" s="512"/>
      <c r="V424" s="513">
        <f ca="1">U423</f>
        <v>0</v>
      </c>
      <c r="W424" s="514"/>
      <c r="X424" s="515" t="s">
        <v>343</v>
      </c>
      <c r="Y424" s="516"/>
      <c r="Z424" s="516"/>
      <c r="AA424" s="516"/>
      <c r="AB424" s="517"/>
      <c r="AC424" s="508">
        <v>1</v>
      </c>
      <c r="AD424" s="509"/>
      <c r="AE424" s="509"/>
      <c r="AF424" s="509"/>
      <c r="AG424" s="510"/>
      <c r="AH424" s="511" t="e">
        <f t="shared" ref="AH424:AH426" ca="1" si="6">P424*AC424</f>
        <v>#N/A</v>
      </c>
      <c r="AI424" s="512"/>
      <c r="AJ424" s="512"/>
      <c r="AK424" s="512"/>
      <c r="AL424" s="512"/>
      <c r="AM424" s="512"/>
      <c r="AN424" s="513">
        <f ca="1">V424</f>
        <v>0</v>
      </c>
      <c r="AO424" s="514"/>
      <c r="AP424" s="515" t="s">
        <v>341</v>
      </c>
      <c r="AQ424" s="516"/>
      <c r="AR424" s="516"/>
      <c r="AS424" s="517"/>
      <c r="AT424" s="234"/>
    </row>
    <row r="425" spans="1:92" ht="18" customHeight="1">
      <c r="A425" s="234"/>
      <c r="B425" s="641" t="s">
        <v>345</v>
      </c>
      <c r="C425" s="642"/>
      <c r="D425" s="653" t="s">
        <v>725</v>
      </c>
      <c r="E425" s="654"/>
      <c r="F425" s="654"/>
      <c r="G425" s="654"/>
      <c r="H425" s="655"/>
      <c r="I425" s="656">
        <v>0</v>
      </c>
      <c r="J425" s="657"/>
      <c r="K425" s="657"/>
      <c r="L425" s="657"/>
      <c r="M425" s="657"/>
      <c r="N425" s="657"/>
      <c r="O425" s="658"/>
      <c r="P425" s="511" t="e">
        <f ca="1">B367/2/SQRT(3)</f>
        <v>#VALUE!</v>
      </c>
      <c r="Q425" s="512"/>
      <c r="R425" s="512"/>
      <c r="S425" s="512"/>
      <c r="T425" s="512"/>
      <c r="U425" s="512"/>
      <c r="V425" s="513">
        <f ca="1">V424</f>
        <v>0</v>
      </c>
      <c r="W425" s="514"/>
      <c r="X425" s="515" t="s">
        <v>76</v>
      </c>
      <c r="Y425" s="516"/>
      <c r="Z425" s="516"/>
      <c r="AA425" s="516"/>
      <c r="AB425" s="517"/>
      <c r="AC425" s="508">
        <v>1</v>
      </c>
      <c r="AD425" s="509"/>
      <c r="AE425" s="509"/>
      <c r="AF425" s="509"/>
      <c r="AG425" s="510"/>
      <c r="AH425" s="511" t="e">
        <f t="shared" ca="1" si="6"/>
        <v>#VALUE!</v>
      </c>
      <c r="AI425" s="512"/>
      <c r="AJ425" s="512"/>
      <c r="AK425" s="512"/>
      <c r="AL425" s="512"/>
      <c r="AM425" s="512"/>
      <c r="AN425" s="513">
        <f ca="1">V425</f>
        <v>0</v>
      </c>
      <c r="AO425" s="514"/>
      <c r="AP425" s="515">
        <f>1/2*(100/20)^2</f>
        <v>12.5</v>
      </c>
      <c r="AQ425" s="516"/>
      <c r="AR425" s="516"/>
      <c r="AS425" s="517"/>
      <c r="AT425" s="234"/>
    </row>
    <row r="426" spans="1:92" ht="18" customHeight="1">
      <c r="A426" s="234"/>
      <c r="B426" s="641" t="s">
        <v>77</v>
      </c>
      <c r="C426" s="642"/>
      <c r="D426" s="653" t="s">
        <v>726</v>
      </c>
      <c r="E426" s="654"/>
      <c r="F426" s="654"/>
      <c r="G426" s="654"/>
      <c r="H426" s="655"/>
      <c r="I426" s="656">
        <v>0</v>
      </c>
      <c r="J426" s="657"/>
      <c r="K426" s="657"/>
      <c r="L426" s="657"/>
      <c r="M426" s="657"/>
      <c r="N426" s="657"/>
      <c r="O426" s="658"/>
      <c r="P426" s="511" t="e">
        <f ca="1">MAX(AK415:AS416)/2/SQRT(3)</f>
        <v>#N/A</v>
      </c>
      <c r="Q426" s="512"/>
      <c r="R426" s="512"/>
      <c r="S426" s="512"/>
      <c r="T426" s="512"/>
      <c r="U426" s="512"/>
      <c r="V426" s="513">
        <f ca="1">V425</f>
        <v>0</v>
      </c>
      <c r="W426" s="514"/>
      <c r="X426" s="515" t="s">
        <v>343</v>
      </c>
      <c r="Y426" s="516"/>
      <c r="Z426" s="516"/>
      <c r="AA426" s="516"/>
      <c r="AB426" s="517"/>
      <c r="AC426" s="508">
        <v>1</v>
      </c>
      <c r="AD426" s="509"/>
      <c r="AE426" s="509"/>
      <c r="AF426" s="509"/>
      <c r="AG426" s="510"/>
      <c r="AH426" s="511" t="e">
        <f t="shared" ca="1" si="6"/>
        <v>#N/A</v>
      </c>
      <c r="AI426" s="512"/>
      <c r="AJ426" s="512"/>
      <c r="AK426" s="512"/>
      <c r="AL426" s="512"/>
      <c r="AM426" s="512"/>
      <c r="AN426" s="513">
        <f ca="1">V426</f>
        <v>0</v>
      </c>
      <c r="AO426" s="514"/>
      <c r="AP426" s="515">
        <f>1/2*(100/20)^2</f>
        <v>12.5</v>
      </c>
      <c r="AQ426" s="516"/>
      <c r="AR426" s="516"/>
      <c r="AS426" s="517"/>
      <c r="AT426" s="234"/>
    </row>
    <row r="427" spans="1:92" ht="18" customHeight="1">
      <c r="A427" s="234"/>
      <c r="B427" s="641" t="s">
        <v>322</v>
      </c>
      <c r="C427" s="642"/>
      <c r="D427" s="653" t="s">
        <v>727</v>
      </c>
      <c r="E427" s="654"/>
      <c r="F427" s="654"/>
      <c r="G427" s="654"/>
      <c r="H427" s="655"/>
      <c r="I427" s="656">
        <v>0</v>
      </c>
      <c r="J427" s="657"/>
      <c r="K427" s="657"/>
      <c r="L427" s="657"/>
      <c r="M427" s="657"/>
      <c r="N427" s="657"/>
      <c r="O427" s="658"/>
      <c r="P427" s="511" t="e">
        <f ca="1">ABS(H367/2/SQRT(3))</f>
        <v>#N/A</v>
      </c>
      <c r="Q427" s="512"/>
      <c r="R427" s="512"/>
      <c r="S427" s="512"/>
      <c r="T427" s="512"/>
      <c r="U427" s="512"/>
      <c r="V427" s="513">
        <f ca="1">V426</f>
        <v>0</v>
      </c>
      <c r="W427" s="514"/>
      <c r="X427" s="515" t="s">
        <v>343</v>
      </c>
      <c r="Y427" s="516"/>
      <c r="Z427" s="516"/>
      <c r="AA427" s="516"/>
      <c r="AB427" s="517"/>
      <c r="AC427" s="508">
        <v>1</v>
      </c>
      <c r="AD427" s="509"/>
      <c r="AE427" s="509"/>
      <c r="AF427" s="509"/>
      <c r="AG427" s="510"/>
      <c r="AH427" s="511" t="e">
        <f ca="1">ABS(P427*AC427)</f>
        <v>#N/A</v>
      </c>
      <c r="AI427" s="512"/>
      <c r="AJ427" s="512"/>
      <c r="AK427" s="512"/>
      <c r="AL427" s="512"/>
      <c r="AM427" s="512"/>
      <c r="AN427" s="513">
        <f ca="1">V427</f>
        <v>0</v>
      </c>
      <c r="AO427" s="514"/>
      <c r="AP427" s="515">
        <f>1/2*(100/20)^2</f>
        <v>12.5</v>
      </c>
      <c r="AQ427" s="516"/>
      <c r="AR427" s="516"/>
      <c r="AS427" s="517"/>
      <c r="AT427" s="234"/>
    </row>
    <row r="428" spans="1:92" ht="18" customHeight="1">
      <c r="A428" s="234"/>
      <c r="B428" s="641" t="s">
        <v>247</v>
      </c>
      <c r="C428" s="642"/>
      <c r="D428" s="643" t="s">
        <v>728</v>
      </c>
      <c r="E428" s="644"/>
      <c r="F428" s="644"/>
      <c r="G428" s="644"/>
      <c r="H428" s="645"/>
      <c r="I428" s="646" t="e">
        <f ca="1">AN408</f>
        <v>#N/A</v>
      </c>
      <c r="J428" s="647"/>
      <c r="K428" s="647"/>
      <c r="L428" s="647"/>
      <c r="M428" s="513">
        <f ca="1">AN407</f>
        <v>0</v>
      </c>
      <c r="N428" s="564"/>
      <c r="O428" s="565"/>
      <c r="P428" s="664" t="s">
        <v>346</v>
      </c>
      <c r="Q428" s="665"/>
      <c r="R428" s="665"/>
      <c r="S428" s="665"/>
      <c r="T428" s="665"/>
      <c r="U428" s="665"/>
      <c r="V428" s="665"/>
      <c r="W428" s="666"/>
      <c r="X428" s="505" t="s">
        <v>346</v>
      </c>
      <c r="Y428" s="648"/>
      <c r="Z428" s="648"/>
      <c r="AA428" s="648"/>
      <c r="AB428" s="569"/>
      <c r="AC428" s="518" t="s">
        <v>346</v>
      </c>
      <c r="AD428" s="519"/>
      <c r="AE428" s="519"/>
      <c r="AF428" s="519"/>
      <c r="AG428" s="520"/>
      <c r="AH428" s="511" t="e">
        <f ca="1">SQRT(SUMSQ(AH422,AH423))</f>
        <v>#N/A</v>
      </c>
      <c r="AI428" s="512"/>
      <c r="AJ428" s="512"/>
      <c r="AK428" s="512"/>
      <c r="AL428" s="512"/>
      <c r="AM428" s="513">
        <f ca="1">M428</f>
        <v>0</v>
      </c>
      <c r="AN428" s="513"/>
      <c r="AO428" s="514"/>
      <c r="AP428" s="505" t="e">
        <f ca="1">IF(AP423="∞","∞",ROUNDDOWN(AH428^4/(AH423^4/AP423),0))</f>
        <v>#VALUE!</v>
      </c>
      <c r="AQ428" s="506"/>
      <c r="AR428" s="506"/>
      <c r="AS428" s="507"/>
      <c r="AT428" s="234"/>
      <c r="BD428" s="90"/>
      <c r="BE428" s="90"/>
      <c r="BF428" s="90"/>
      <c r="BG428" s="90"/>
      <c r="BH428" s="91"/>
      <c r="BI428" s="92"/>
      <c r="BJ428" s="92"/>
      <c r="BK428" s="93"/>
      <c r="BL428" s="93"/>
      <c r="BM428" s="93"/>
      <c r="BN428" s="93"/>
      <c r="BO428" s="93"/>
      <c r="BP428" s="93"/>
      <c r="BQ428" s="93"/>
      <c r="BR428" s="93"/>
      <c r="BS428" s="94"/>
      <c r="BT428" s="237"/>
      <c r="BU428" s="237"/>
      <c r="BV428" s="237"/>
      <c r="BW428" s="236"/>
      <c r="BX428" s="95"/>
      <c r="BY428" s="95"/>
      <c r="BZ428" s="95"/>
      <c r="CA428" s="95"/>
      <c r="CB428" s="95"/>
      <c r="CC428" s="129"/>
      <c r="CD428" s="129"/>
      <c r="CE428" s="129"/>
      <c r="CF428" s="129"/>
      <c r="CG428" s="129"/>
      <c r="CH428" s="91"/>
      <c r="CI428" s="92"/>
      <c r="CJ428" s="92"/>
      <c r="CK428" s="94"/>
      <c r="CL428" s="237"/>
      <c r="CM428" s="237"/>
      <c r="CN428" s="236"/>
    </row>
    <row r="429" spans="1:92" s="234" customFormat="1" ht="18" customHeight="1"/>
    <row r="430" spans="1:92" s="89" customFormat="1" ht="18" customHeight="1">
      <c r="A430" s="96" t="s">
        <v>615</v>
      </c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</row>
    <row r="431" spans="1:92" s="89" customFormat="1" ht="18" customHeight="1">
      <c r="B431" s="92" t="s">
        <v>614</v>
      </c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</row>
    <row r="432" spans="1:92" s="89" customFormat="1" ht="18" customHeight="1">
      <c r="A432" s="88"/>
      <c r="B432" s="88"/>
      <c r="C432" s="231"/>
      <c r="D432" s="88"/>
      <c r="E432" s="125"/>
      <c r="F432" s="88"/>
      <c r="G432" s="119" t="s">
        <v>759</v>
      </c>
      <c r="H432" s="503" t="s">
        <v>305</v>
      </c>
      <c r="I432" s="503"/>
      <c r="J432" s="504" t="e">
        <f ca="1">AH428</f>
        <v>#N/A</v>
      </c>
      <c r="K432" s="504"/>
      <c r="L432" s="504"/>
      <c r="M432" s="504"/>
      <c r="N432" s="343">
        <f ca="1">AM428</f>
        <v>0</v>
      </c>
      <c r="O432" s="341"/>
      <c r="P432" s="244"/>
      <c r="Q432" s="245" t="s">
        <v>347</v>
      </c>
      <c r="R432" s="504" t="e">
        <f ca="1">J432*2</f>
        <v>#N/A</v>
      </c>
      <c r="S432" s="504"/>
      <c r="T432" s="504"/>
      <c r="U432" s="504"/>
      <c r="V432" s="343">
        <f ca="1">N432</f>
        <v>0</v>
      </c>
      <c r="W432" s="234"/>
      <c r="X432" s="234"/>
      <c r="Y432" s="234"/>
      <c r="Z432" s="234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</row>
    <row r="438" spans="1:55" ht="31.5">
      <c r="A438" s="132" t="s">
        <v>664</v>
      </c>
    </row>
    <row r="439" spans="1:55" s="89" customFormat="1" ht="18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</row>
    <row r="440" spans="1:55" s="89" customFormat="1" ht="18.75" customHeight="1">
      <c r="A440" s="240" t="s">
        <v>206</v>
      </c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</row>
    <row r="441" spans="1:55" ht="18.75" customHeight="1">
      <c r="A441" s="130" t="s">
        <v>84</v>
      </c>
    </row>
    <row r="442" spans="1:55" ht="18.75" customHeight="1">
      <c r="B442" s="560" t="s">
        <v>85</v>
      </c>
      <c r="C442" s="560"/>
      <c r="D442" s="560"/>
      <c r="E442" s="560"/>
      <c r="F442" s="560"/>
      <c r="G442" s="560"/>
      <c r="H442" s="560" t="s">
        <v>48</v>
      </c>
      <c r="I442" s="560"/>
      <c r="J442" s="560"/>
      <c r="K442" s="560"/>
      <c r="L442" s="560"/>
      <c r="M442" s="560"/>
      <c r="N442" s="561" t="s">
        <v>86</v>
      </c>
      <c r="O442" s="561"/>
      <c r="P442" s="561"/>
      <c r="Q442" s="561"/>
      <c r="R442" s="561"/>
      <c r="S442" s="561"/>
      <c r="T442" s="495" t="s">
        <v>129</v>
      </c>
      <c r="U442" s="496"/>
      <c r="V442" s="496"/>
      <c r="W442" s="496"/>
      <c r="X442" s="496"/>
      <c r="Y442" s="496"/>
      <c r="Z442" s="496"/>
      <c r="AA442" s="496"/>
      <c r="AB442" s="496"/>
      <c r="AC442" s="496"/>
      <c r="AD442" s="496"/>
      <c r="AE442" s="497"/>
      <c r="AF442" s="562" t="s">
        <v>207</v>
      </c>
      <c r="AG442" s="562"/>
      <c r="AH442" s="562"/>
      <c r="AI442" s="562"/>
      <c r="AJ442" s="562"/>
      <c r="AK442" s="562"/>
      <c r="AL442" s="561" t="s">
        <v>208</v>
      </c>
      <c r="AM442" s="561"/>
      <c r="AN442" s="561"/>
      <c r="AO442" s="561"/>
      <c r="AP442" s="561"/>
      <c r="AQ442" s="561"/>
    </row>
    <row r="443" spans="1:55" ht="18.75" customHeight="1">
      <c r="B443" s="611">
        <f>MAX(Calcu_ADJ!D9:D38)</f>
        <v>0</v>
      </c>
      <c r="C443" s="611"/>
      <c r="D443" s="611"/>
      <c r="E443" s="611"/>
      <c r="F443" s="611"/>
      <c r="G443" s="611"/>
      <c r="H443" s="611" t="e">
        <f ca="1">Calcu_ADJ!J3*Calcu_ADJ!L3</f>
        <v>#N/A</v>
      </c>
      <c r="I443" s="611"/>
      <c r="J443" s="611"/>
      <c r="K443" s="611"/>
      <c r="L443" s="611"/>
      <c r="M443" s="611"/>
      <c r="N443" s="494">
        <f ca="1">Calcu_ADJ!D8</f>
        <v>0</v>
      </c>
      <c r="O443" s="494"/>
      <c r="P443" s="494"/>
      <c r="Q443" s="494"/>
      <c r="R443" s="494"/>
      <c r="S443" s="494"/>
      <c r="T443" s="521" t="e">
        <f ca="1">OFFSET(표준압력!Z36,AL443,0)</f>
        <v>#N/A</v>
      </c>
      <c r="U443" s="521"/>
      <c r="V443" s="521"/>
      <c r="W443" s="521"/>
      <c r="X443" s="521"/>
      <c r="Y443" s="521"/>
      <c r="Z443" s="521">
        <f ca="1">표준압력!AA37</f>
        <v>0</v>
      </c>
      <c r="AA443" s="521"/>
      <c r="AB443" s="521"/>
      <c r="AC443" s="521"/>
      <c r="AD443" s="521"/>
      <c r="AE443" s="521"/>
      <c r="AF443" s="494">
        <v>2</v>
      </c>
      <c r="AG443" s="494"/>
      <c r="AH443" s="494"/>
      <c r="AI443" s="494"/>
      <c r="AJ443" s="494"/>
      <c r="AK443" s="494"/>
      <c r="AL443" s="494" t="e">
        <f>MATCH(TRUE,Calcu_ADJ!I9:I38,0)</f>
        <v>#N/A</v>
      </c>
      <c r="AM443" s="494"/>
      <c r="AN443" s="494"/>
      <c r="AO443" s="494"/>
      <c r="AP443" s="494"/>
      <c r="AQ443" s="494"/>
    </row>
    <row r="444" spans="1:55" ht="18.75" customHeight="1">
      <c r="B444" s="561" t="s">
        <v>87</v>
      </c>
      <c r="C444" s="561"/>
      <c r="D444" s="561"/>
      <c r="E444" s="561"/>
      <c r="F444" s="561"/>
      <c r="G444" s="561"/>
      <c r="H444" s="561" t="s">
        <v>83</v>
      </c>
      <c r="I444" s="561"/>
      <c r="J444" s="561"/>
      <c r="K444" s="561"/>
      <c r="L444" s="561"/>
      <c r="M444" s="561"/>
      <c r="N444" s="495" t="s">
        <v>793</v>
      </c>
      <c r="O444" s="496"/>
      <c r="P444" s="496"/>
      <c r="Q444" s="496"/>
      <c r="R444" s="496"/>
      <c r="S444" s="496"/>
      <c r="T444" s="496"/>
      <c r="U444" s="496"/>
      <c r="V444" s="496"/>
      <c r="W444" s="496"/>
      <c r="X444" s="496"/>
      <c r="Y444" s="496"/>
      <c r="Z444" s="496"/>
      <c r="AA444" s="496"/>
      <c r="AB444" s="496"/>
      <c r="AC444" s="496"/>
      <c r="AD444" s="496"/>
      <c r="AE444" s="496"/>
      <c r="AF444" s="496"/>
      <c r="AG444" s="496"/>
      <c r="AH444" s="496"/>
      <c r="AI444" s="496"/>
      <c r="AJ444" s="496"/>
      <c r="AK444" s="497"/>
      <c r="AL444" s="392"/>
      <c r="AM444" s="392"/>
      <c r="AN444" s="392"/>
      <c r="AO444" s="392"/>
      <c r="AP444" s="392"/>
      <c r="AQ444" s="392"/>
      <c r="AR444" s="95"/>
      <c r="AS444" s="95"/>
      <c r="AT444" s="95"/>
      <c r="AU444" s="95"/>
      <c r="AV444" s="95"/>
      <c r="AW444" s="95"/>
      <c r="AX444" s="95"/>
      <c r="AY444" s="95"/>
      <c r="AZ444" s="95"/>
      <c r="BA444" s="95"/>
      <c r="BB444" s="95"/>
      <c r="BC444" s="95"/>
    </row>
    <row r="445" spans="1:55" ht="18.75" customHeight="1">
      <c r="B445" s="494" t="e">
        <f ca="1">MAX(ABS(Calcu_ADJ!Q24-Calcu_ADJ!Q9),ABS(Calcu_ADJ!R24-Calcu_ADJ!R9),ABS(Calcu_ADJ!S24-Calcu_ADJ!S9))</f>
        <v>#VALUE!</v>
      </c>
      <c r="C445" s="494"/>
      <c r="D445" s="494"/>
      <c r="E445" s="494"/>
      <c r="F445" s="494"/>
      <c r="G445" s="494"/>
      <c r="H445" s="494" t="e">
        <f ca="1">((P487-P486)+(V487-V486)+(AB487-AB486))/3</f>
        <v>#N/A</v>
      </c>
      <c r="I445" s="494"/>
      <c r="J445" s="494"/>
      <c r="K445" s="494"/>
      <c r="L445" s="494"/>
      <c r="M445" s="494"/>
      <c r="N445" s="494" t="str">
        <f ca="1">N8</f>
        <v/>
      </c>
      <c r="O445" s="494"/>
      <c r="P445" s="494"/>
      <c r="Q445" s="494"/>
      <c r="R445" s="494"/>
      <c r="S445" s="494"/>
      <c r="T445" s="494" t="str">
        <f ca="1">T8</f>
        <v/>
      </c>
      <c r="U445" s="494"/>
      <c r="V445" s="494"/>
      <c r="W445" s="494"/>
      <c r="X445" s="494"/>
      <c r="Y445" s="494"/>
      <c r="Z445" s="494" t="str">
        <f ca="1">Z8</f>
        <v/>
      </c>
      <c r="AA445" s="494"/>
      <c r="AB445" s="494"/>
      <c r="AC445" s="494"/>
      <c r="AD445" s="494"/>
      <c r="AE445" s="494"/>
      <c r="AF445" s="494" t="str">
        <f ca="1">AF8</f>
        <v/>
      </c>
      <c r="AG445" s="494"/>
      <c r="AH445" s="494"/>
      <c r="AI445" s="494"/>
      <c r="AJ445" s="494"/>
      <c r="AK445" s="494"/>
      <c r="AL445" s="392"/>
      <c r="AM445" s="392"/>
      <c r="AN445" s="392"/>
      <c r="AO445" s="392"/>
      <c r="AP445" s="392"/>
      <c r="AQ445" s="392"/>
      <c r="AR445" s="95"/>
      <c r="AS445" s="95"/>
      <c r="AT445" s="95"/>
      <c r="AU445" s="95"/>
      <c r="AV445" s="95"/>
      <c r="AW445" s="95"/>
      <c r="AX445" s="95"/>
      <c r="AY445" s="95"/>
      <c r="AZ445" s="95"/>
      <c r="BA445" s="95"/>
      <c r="BB445" s="95"/>
      <c r="BC445" s="95"/>
    </row>
    <row r="446" spans="1:55" ht="18" customHeight="1">
      <c r="A446" s="312"/>
      <c r="B446" s="312"/>
      <c r="C446" s="312"/>
      <c r="D446" s="312"/>
      <c r="E446" s="312"/>
      <c r="F446" s="312"/>
      <c r="G446" s="312"/>
      <c r="H446" s="312"/>
      <c r="I446" s="312"/>
      <c r="J446" s="312"/>
      <c r="K446" s="312"/>
      <c r="L446" s="312"/>
      <c r="M446" s="312"/>
      <c r="N446" s="312"/>
      <c r="O446" s="312"/>
      <c r="P446" s="312"/>
      <c r="Q446" s="312"/>
      <c r="R446" s="312"/>
      <c r="S446" s="312"/>
      <c r="T446" s="312"/>
      <c r="U446" s="312"/>
      <c r="V446" s="312"/>
      <c r="W446" s="312"/>
      <c r="X446" s="312"/>
      <c r="Y446" s="312"/>
      <c r="Z446" s="312"/>
      <c r="AA446" s="312"/>
      <c r="AB446" s="312"/>
      <c r="AC446" s="312"/>
      <c r="AD446" s="312"/>
      <c r="AE446" s="312"/>
      <c r="AF446" s="312"/>
      <c r="AG446" s="312"/>
      <c r="AH446" s="312"/>
      <c r="AI446" s="312"/>
      <c r="AJ446" s="312"/>
      <c r="AK446" s="312"/>
      <c r="AL446" s="312"/>
      <c r="AM446" s="312"/>
      <c r="AN446" s="312"/>
      <c r="AO446" s="312"/>
      <c r="AP446" s="312"/>
      <c r="AQ446" s="312"/>
      <c r="AR446" s="312"/>
      <c r="AS446" s="312"/>
      <c r="AT446" s="312"/>
    </row>
    <row r="447" spans="1:55" ht="18" customHeight="1">
      <c r="A447" s="130" t="s">
        <v>209</v>
      </c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2"/>
      <c r="N447" s="312"/>
      <c r="O447" s="312"/>
      <c r="P447" s="312"/>
      <c r="Q447" s="312"/>
      <c r="R447" s="312"/>
      <c r="S447" s="312"/>
      <c r="T447" s="312"/>
      <c r="U447" s="312"/>
      <c r="V447" s="312"/>
      <c r="W447" s="312"/>
      <c r="X447" s="312"/>
      <c r="Y447" s="312"/>
      <c r="Z447" s="312"/>
      <c r="AA447" s="312"/>
      <c r="AB447" s="312"/>
      <c r="AC447" s="312"/>
      <c r="AD447" s="312"/>
      <c r="AE447" s="312"/>
      <c r="AF447" s="312"/>
      <c r="AG447" s="312"/>
      <c r="AH447" s="312"/>
      <c r="AI447" s="312"/>
      <c r="AJ447" s="312"/>
      <c r="AK447" s="312"/>
      <c r="AL447" s="312"/>
      <c r="AM447" s="312"/>
      <c r="AN447" s="312"/>
      <c r="AO447" s="312"/>
      <c r="AP447" s="312"/>
      <c r="AQ447" s="312"/>
      <c r="AR447" s="312"/>
      <c r="AS447" s="312"/>
      <c r="AT447" s="312"/>
    </row>
    <row r="448" spans="1:55" ht="18" customHeight="1">
      <c r="A448" s="312"/>
      <c r="B448" s="551" t="s">
        <v>210</v>
      </c>
      <c r="C448" s="552"/>
      <c r="D448" s="552"/>
      <c r="E448" s="552"/>
      <c r="F448" s="552"/>
      <c r="G448" s="552"/>
      <c r="H448" s="553"/>
      <c r="I448" s="551" t="s">
        <v>755</v>
      </c>
      <c r="J448" s="552"/>
      <c r="K448" s="552"/>
      <c r="L448" s="552"/>
      <c r="M448" s="552"/>
      <c r="N448" s="552"/>
      <c r="O448" s="553"/>
      <c r="P448" s="592" t="e">
        <f>Calcu!$J$328&amp;" 지시값"</f>
        <v>#N/A</v>
      </c>
      <c r="Q448" s="593"/>
      <c r="R448" s="593"/>
      <c r="S448" s="593"/>
      <c r="T448" s="593"/>
      <c r="U448" s="593"/>
      <c r="V448" s="593"/>
      <c r="W448" s="593"/>
      <c r="X448" s="593"/>
      <c r="Y448" s="593"/>
      <c r="Z448" s="593"/>
      <c r="AA448" s="593"/>
      <c r="AB448" s="593"/>
      <c r="AC448" s="593"/>
      <c r="AD448" s="594" t="s">
        <v>570</v>
      </c>
      <c r="AE448" s="594"/>
      <c r="AF448" s="594"/>
      <c r="AG448" s="594"/>
      <c r="AH448" s="594"/>
      <c r="AI448" s="594"/>
      <c r="AJ448" s="595"/>
      <c r="AK448" s="312"/>
      <c r="AL448" s="312"/>
      <c r="AM448" s="312"/>
      <c r="AN448" s="312"/>
      <c r="AO448" s="312"/>
      <c r="AP448" s="312"/>
      <c r="AQ448" s="312"/>
      <c r="AR448" s="86"/>
      <c r="AS448" s="86"/>
      <c r="AT448" s="312"/>
    </row>
    <row r="449" spans="1:46" ht="18" customHeight="1">
      <c r="A449" s="312"/>
      <c r="B449" s="554"/>
      <c r="C449" s="555"/>
      <c r="D449" s="555"/>
      <c r="E449" s="555"/>
      <c r="F449" s="555"/>
      <c r="G449" s="555"/>
      <c r="H449" s="556"/>
      <c r="I449" s="557"/>
      <c r="J449" s="558"/>
      <c r="K449" s="558"/>
      <c r="L449" s="558"/>
      <c r="M449" s="558"/>
      <c r="N449" s="558"/>
      <c r="O449" s="559"/>
      <c r="P449" s="548" t="s">
        <v>211</v>
      </c>
      <c r="Q449" s="549"/>
      <c r="R449" s="549"/>
      <c r="S449" s="549"/>
      <c r="T449" s="549"/>
      <c r="U449" s="549"/>
      <c r="V449" s="550"/>
      <c r="W449" s="548" t="s">
        <v>212</v>
      </c>
      <c r="X449" s="549"/>
      <c r="Y449" s="549"/>
      <c r="Z449" s="549"/>
      <c r="AA449" s="549"/>
      <c r="AB449" s="549"/>
      <c r="AC449" s="550"/>
      <c r="AD449" s="548" t="s">
        <v>213</v>
      </c>
      <c r="AE449" s="549"/>
      <c r="AF449" s="549"/>
      <c r="AG449" s="549"/>
      <c r="AH449" s="549"/>
      <c r="AI449" s="549"/>
      <c r="AJ449" s="550"/>
      <c r="AK449" s="312"/>
      <c r="AL449" s="312"/>
      <c r="AM449" s="312"/>
      <c r="AN449" s="312"/>
      <c r="AO449" s="312"/>
      <c r="AP449" s="312"/>
      <c r="AQ449" s="312"/>
      <c r="AR449" s="86"/>
      <c r="AS449" s="86"/>
      <c r="AT449" s="312"/>
    </row>
    <row r="450" spans="1:46" ht="18" customHeight="1">
      <c r="A450" s="312"/>
      <c r="B450" s="557"/>
      <c r="C450" s="558"/>
      <c r="D450" s="558"/>
      <c r="E450" s="558"/>
      <c r="F450" s="558"/>
      <c r="G450" s="558"/>
      <c r="H450" s="559"/>
      <c r="I450" s="563">
        <f ca="1">Calcu_ADJ!E8</f>
        <v>0</v>
      </c>
      <c r="J450" s="564"/>
      <c r="K450" s="564"/>
      <c r="L450" s="564"/>
      <c r="M450" s="564"/>
      <c r="N450" s="564"/>
      <c r="O450" s="565"/>
      <c r="P450" s="563">
        <f ca="1">Calcu_ADJ!J8</f>
        <v>0</v>
      </c>
      <c r="Q450" s="566"/>
      <c r="R450" s="566"/>
      <c r="S450" s="566"/>
      <c r="T450" s="566"/>
      <c r="U450" s="566"/>
      <c r="V450" s="567"/>
      <c r="W450" s="563">
        <f ca="1">Calcu_ADJ!K8</f>
        <v>0</v>
      </c>
      <c r="X450" s="566"/>
      <c r="Y450" s="566"/>
      <c r="Z450" s="566"/>
      <c r="AA450" s="566"/>
      <c r="AB450" s="566"/>
      <c r="AC450" s="567"/>
      <c r="AD450" s="563">
        <f ca="1">Calcu_ADJ!L8</f>
        <v>0</v>
      </c>
      <c r="AE450" s="566"/>
      <c r="AF450" s="566"/>
      <c r="AG450" s="566"/>
      <c r="AH450" s="566"/>
      <c r="AI450" s="566"/>
      <c r="AJ450" s="567"/>
      <c r="AK450" s="312"/>
      <c r="AL450" s="312"/>
      <c r="AM450" s="312"/>
      <c r="AN450" s="312"/>
      <c r="AO450" s="312"/>
      <c r="AP450" s="312"/>
      <c r="AQ450" s="312"/>
      <c r="AR450" s="86"/>
      <c r="AS450" s="86"/>
      <c r="AT450" s="312"/>
    </row>
    <row r="451" spans="1:46" ht="18" customHeight="1">
      <c r="A451" s="312"/>
      <c r="B451" s="545">
        <f>Calcu_ADJ!C9</f>
        <v>1</v>
      </c>
      <c r="C451" s="546"/>
      <c r="D451" s="546"/>
      <c r="E451" s="546"/>
      <c r="F451" s="546"/>
      <c r="G451" s="546"/>
      <c r="H451" s="547"/>
      <c r="I451" s="526" t="str">
        <f>Calcu_ADJ!E9</f>
        <v/>
      </c>
      <c r="J451" s="527"/>
      <c r="K451" s="527"/>
      <c r="L451" s="527"/>
      <c r="M451" s="527"/>
      <c r="N451" s="527"/>
      <c r="O451" s="528"/>
      <c r="P451" s="526" t="str">
        <f>Calcu_ADJ!J9</f>
        <v/>
      </c>
      <c r="Q451" s="529"/>
      <c r="R451" s="529"/>
      <c r="S451" s="529"/>
      <c r="T451" s="529"/>
      <c r="U451" s="529"/>
      <c r="V451" s="530"/>
      <c r="W451" s="526" t="str">
        <f>IF(Calcu_ADJ!G9="ⅹ",Calcu_ADJ!G9,Calcu_ADJ!K9)</f>
        <v/>
      </c>
      <c r="X451" s="529"/>
      <c r="Y451" s="529"/>
      <c r="Z451" s="529"/>
      <c r="AA451" s="529"/>
      <c r="AB451" s="529"/>
      <c r="AC451" s="530"/>
      <c r="AD451" s="526" t="str">
        <f>IF(Calcu_ADJ!H9="ⅹ",Calcu_ADJ!H9,Calcu_ADJ!L9)</f>
        <v/>
      </c>
      <c r="AE451" s="529"/>
      <c r="AF451" s="529"/>
      <c r="AG451" s="529"/>
      <c r="AH451" s="529"/>
      <c r="AI451" s="529"/>
      <c r="AJ451" s="530"/>
      <c r="AK451" s="312"/>
      <c r="AL451" s="312"/>
      <c r="AM451" s="312"/>
      <c r="AN451" s="312"/>
      <c r="AO451" s="312"/>
      <c r="AP451" s="312"/>
      <c r="AQ451" s="312"/>
      <c r="AR451" s="86"/>
      <c r="AS451" s="86"/>
      <c r="AT451" s="312"/>
    </row>
    <row r="452" spans="1:46" ht="18" customHeight="1">
      <c r="A452" s="312"/>
      <c r="B452" s="545">
        <f>Calcu_ADJ!C10</f>
        <v>2</v>
      </c>
      <c r="C452" s="546"/>
      <c r="D452" s="546"/>
      <c r="E452" s="546"/>
      <c r="F452" s="546"/>
      <c r="G452" s="546"/>
      <c r="H452" s="547"/>
      <c r="I452" s="526" t="str">
        <f>Calcu_ADJ!E10</f>
        <v/>
      </c>
      <c r="J452" s="527"/>
      <c r="K452" s="527"/>
      <c r="L452" s="527"/>
      <c r="M452" s="527"/>
      <c r="N452" s="527"/>
      <c r="O452" s="528"/>
      <c r="P452" s="526" t="str">
        <f>Calcu_ADJ!J10</f>
        <v/>
      </c>
      <c r="Q452" s="529"/>
      <c r="R452" s="529"/>
      <c r="S452" s="529"/>
      <c r="T452" s="529"/>
      <c r="U452" s="529"/>
      <c r="V452" s="530"/>
      <c r="W452" s="526" t="str">
        <f>IF(Calcu_ADJ!G10="ⅹ",Calcu_ADJ!G10,Calcu_ADJ!K10)</f>
        <v/>
      </c>
      <c r="X452" s="529"/>
      <c r="Y452" s="529"/>
      <c r="Z452" s="529"/>
      <c r="AA452" s="529"/>
      <c r="AB452" s="529"/>
      <c r="AC452" s="530"/>
      <c r="AD452" s="526" t="str">
        <f>IF(Calcu_ADJ!H10="ⅹ",Calcu_ADJ!H10,Calcu_ADJ!L10)</f>
        <v/>
      </c>
      <c r="AE452" s="529"/>
      <c r="AF452" s="529"/>
      <c r="AG452" s="529"/>
      <c r="AH452" s="529"/>
      <c r="AI452" s="529"/>
      <c r="AJ452" s="530"/>
      <c r="AK452" s="312"/>
      <c r="AL452" s="312"/>
      <c r="AM452" s="312"/>
      <c r="AN452" s="312"/>
      <c r="AO452" s="312"/>
      <c r="AP452" s="312"/>
      <c r="AQ452" s="312"/>
      <c r="AR452" s="86"/>
      <c r="AS452" s="86"/>
      <c r="AT452" s="312"/>
    </row>
    <row r="453" spans="1:46" ht="18" customHeight="1">
      <c r="A453" s="312"/>
      <c r="B453" s="545">
        <f>Calcu_ADJ!C11</f>
        <v>3</v>
      </c>
      <c r="C453" s="546"/>
      <c r="D453" s="546"/>
      <c r="E453" s="546"/>
      <c r="F453" s="546"/>
      <c r="G453" s="546"/>
      <c r="H453" s="547"/>
      <c r="I453" s="526" t="str">
        <f>Calcu_ADJ!E11</f>
        <v/>
      </c>
      <c r="J453" s="527"/>
      <c r="K453" s="527"/>
      <c r="L453" s="527"/>
      <c r="M453" s="527"/>
      <c r="N453" s="527"/>
      <c r="O453" s="528"/>
      <c r="P453" s="526" t="str">
        <f>Calcu_ADJ!J11</f>
        <v/>
      </c>
      <c r="Q453" s="529"/>
      <c r="R453" s="529"/>
      <c r="S453" s="529"/>
      <c r="T453" s="529"/>
      <c r="U453" s="529"/>
      <c r="V453" s="530"/>
      <c r="W453" s="526" t="str">
        <f>IF(Calcu_ADJ!G11="ⅹ",Calcu_ADJ!G11,Calcu_ADJ!K11)</f>
        <v/>
      </c>
      <c r="X453" s="529"/>
      <c r="Y453" s="529"/>
      <c r="Z453" s="529"/>
      <c r="AA453" s="529"/>
      <c r="AB453" s="529"/>
      <c r="AC453" s="530"/>
      <c r="AD453" s="526" t="str">
        <f>IF(Calcu_ADJ!H11="ⅹ",Calcu_ADJ!H11,Calcu_ADJ!L11)</f>
        <v/>
      </c>
      <c r="AE453" s="529"/>
      <c r="AF453" s="529"/>
      <c r="AG453" s="529"/>
      <c r="AH453" s="529"/>
      <c r="AI453" s="529"/>
      <c r="AJ453" s="530"/>
      <c r="AK453" s="312"/>
      <c r="AL453" s="312"/>
      <c r="AM453" s="312"/>
      <c r="AN453" s="312"/>
      <c r="AO453" s="312"/>
      <c r="AP453" s="312"/>
      <c r="AQ453" s="312"/>
      <c r="AR453" s="86"/>
      <c r="AS453" s="86"/>
      <c r="AT453" s="312"/>
    </row>
    <row r="454" spans="1:46" ht="18" customHeight="1">
      <c r="A454" s="312"/>
      <c r="B454" s="545">
        <f>Calcu_ADJ!C12</f>
        <v>4</v>
      </c>
      <c r="C454" s="546"/>
      <c r="D454" s="546"/>
      <c r="E454" s="546"/>
      <c r="F454" s="546"/>
      <c r="G454" s="546"/>
      <c r="H454" s="547"/>
      <c r="I454" s="526" t="str">
        <f>Calcu_ADJ!E12</f>
        <v/>
      </c>
      <c r="J454" s="527"/>
      <c r="K454" s="527"/>
      <c r="L454" s="527"/>
      <c r="M454" s="527"/>
      <c r="N454" s="527"/>
      <c r="O454" s="528"/>
      <c r="P454" s="526" t="str">
        <f>Calcu_ADJ!J12</f>
        <v/>
      </c>
      <c r="Q454" s="529"/>
      <c r="R454" s="529"/>
      <c r="S454" s="529"/>
      <c r="T454" s="529"/>
      <c r="U454" s="529"/>
      <c r="V454" s="530"/>
      <c r="W454" s="526" t="str">
        <f>IF(Calcu_ADJ!G12="ⅹ",Calcu_ADJ!G12,Calcu_ADJ!K12)</f>
        <v/>
      </c>
      <c r="X454" s="529"/>
      <c r="Y454" s="529"/>
      <c r="Z454" s="529"/>
      <c r="AA454" s="529"/>
      <c r="AB454" s="529"/>
      <c r="AC454" s="530"/>
      <c r="AD454" s="526" t="str">
        <f>IF(Calcu_ADJ!H12="ⅹ",Calcu_ADJ!H12,Calcu_ADJ!L12)</f>
        <v/>
      </c>
      <c r="AE454" s="529"/>
      <c r="AF454" s="529"/>
      <c r="AG454" s="529"/>
      <c r="AH454" s="529"/>
      <c r="AI454" s="529"/>
      <c r="AJ454" s="530"/>
      <c r="AK454" s="312"/>
      <c r="AL454" s="312"/>
      <c r="AM454" s="312"/>
      <c r="AN454" s="312"/>
      <c r="AO454" s="312"/>
      <c r="AP454" s="312"/>
      <c r="AQ454" s="312"/>
      <c r="AR454" s="86"/>
      <c r="AS454" s="86"/>
      <c r="AT454" s="312"/>
    </row>
    <row r="455" spans="1:46" ht="18" customHeight="1">
      <c r="A455" s="312"/>
      <c r="B455" s="545">
        <f>Calcu_ADJ!C13</f>
        <v>5</v>
      </c>
      <c r="C455" s="546"/>
      <c r="D455" s="546"/>
      <c r="E455" s="546"/>
      <c r="F455" s="546"/>
      <c r="G455" s="546"/>
      <c r="H455" s="547"/>
      <c r="I455" s="526" t="str">
        <f>Calcu_ADJ!E13</f>
        <v/>
      </c>
      <c r="J455" s="527"/>
      <c r="K455" s="527"/>
      <c r="L455" s="527"/>
      <c r="M455" s="527"/>
      <c r="N455" s="527"/>
      <c r="O455" s="528"/>
      <c r="P455" s="526" t="str">
        <f>Calcu_ADJ!J13</f>
        <v/>
      </c>
      <c r="Q455" s="529"/>
      <c r="R455" s="529"/>
      <c r="S455" s="529"/>
      <c r="T455" s="529"/>
      <c r="U455" s="529"/>
      <c r="V455" s="530"/>
      <c r="W455" s="526" t="str">
        <f>IF(Calcu_ADJ!G13="ⅹ",Calcu_ADJ!G13,Calcu_ADJ!K13)</f>
        <v/>
      </c>
      <c r="X455" s="529"/>
      <c r="Y455" s="529"/>
      <c r="Z455" s="529"/>
      <c r="AA455" s="529"/>
      <c r="AB455" s="529"/>
      <c r="AC455" s="530"/>
      <c r="AD455" s="526" t="str">
        <f>IF(Calcu_ADJ!H13="ⅹ",Calcu_ADJ!H13,Calcu_ADJ!L13)</f>
        <v/>
      </c>
      <c r="AE455" s="529"/>
      <c r="AF455" s="529"/>
      <c r="AG455" s="529"/>
      <c r="AH455" s="529"/>
      <c r="AI455" s="529"/>
      <c r="AJ455" s="530"/>
      <c r="AK455" s="312"/>
      <c r="AL455" s="312"/>
      <c r="AM455" s="312"/>
      <c r="AN455" s="312"/>
      <c r="AO455" s="312"/>
      <c r="AP455" s="312"/>
      <c r="AQ455" s="312"/>
      <c r="AR455" s="86"/>
      <c r="AS455" s="86"/>
      <c r="AT455" s="312"/>
    </row>
    <row r="456" spans="1:46" ht="18" customHeight="1">
      <c r="A456" s="312"/>
      <c r="B456" s="545">
        <f>Calcu_ADJ!C14</f>
        <v>6</v>
      </c>
      <c r="C456" s="546"/>
      <c r="D456" s="546"/>
      <c r="E456" s="546"/>
      <c r="F456" s="546"/>
      <c r="G456" s="546"/>
      <c r="H456" s="547"/>
      <c r="I456" s="526" t="str">
        <f>Calcu_ADJ!E14</f>
        <v/>
      </c>
      <c r="J456" s="527"/>
      <c r="K456" s="527"/>
      <c r="L456" s="527"/>
      <c r="M456" s="527"/>
      <c r="N456" s="527"/>
      <c r="O456" s="528"/>
      <c r="P456" s="526" t="str">
        <f>Calcu_ADJ!J14</f>
        <v/>
      </c>
      <c r="Q456" s="529"/>
      <c r="R456" s="529"/>
      <c r="S456" s="529"/>
      <c r="T456" s="529"/>
      <c r="U456" s="529"/>
      <c r="V456" s="530"/>
      <c r="W456" s="526" t="str">
        <f>IF(Calcu_ADJ!G14="ⅹ",Calcu_ADJ!G14,Calcu_ADJ!K14)</f>
        <v/>
      </c>
      <c r="X456" s="529"/>
      <c r="Y456" s="529"/>
      <c r="Z456" s="529"/>
      <c r="AA456" s="529"/>
      <c r="AB456" s="529"/>
      <c r="AC456" s="530"/>
      <c r="AD456" s="526" t="str">
        <f>IF(Calcu_ADJ!H14="ⅹ",Calcu_ADJ!H14,Calcu_ADJ!L14)</f>
        <v/>
      </c>
      <c r="AE456" s="529"/>
      <c r="AF456" s="529"/>
      <c r="AG456" s="529"/>
      <c r="AH456" s="529"/>
      <c r="AI456" s="529"/>
      <c r="AJ456" s="530"/>
      <c r="AK456" s="312"/>
      <c r="AL456" s="312"/>
      <c r="AM456" s="312"/>
      <c r="AN456" s="312"/>
      <c r="AO456" s="312"/>
      <c r="AP456" s="312"/>
      <c r="AQ456" s="312"/>
      <c r="AR456" s="86"/>
      <c r="AS456" s="86"/>
      <c r="AT456" s="312"/>
    </row>
    <row r="457" spans="1:46" ht="18" customHeight="1">
      <c r="A457" s="312"/>
      <c r="B457" s="545">
        <f>Calcu_ADJ!C15</f>
        <v>7</v>
      </c>
      <c r="C457" s="546"/>
      <c r="D457" s="546"/>
      <c r="E457" s="546"/>
      <c r="F457" s="546"/>
      <c r="G457" s="546"/>
      <c r="H457" s="547"/>
      <c r="I457" s="526" t="str">
        <f>Calcu_ADJ!E15</f>
        <v/>
      </c>
      <c r="J457" s="527"/>
      <c r="K457" s="527"/>
      <c r="L457" s="527"/>
      <c r="M457" s="527"/>
      <c r="N457" s="527"/>
      <c r="O457" s="528"/>
      <c r="P457" s="526" t="str">
        <f>Calcu_ADJ!J15</f>
        <v/>
      </c>
      <c r="Q457" s="529"/>
      <c r="R457" s="529"/>
      <c r="S457" s="529"/>
      <c r="T457" s="529"/>
      <c r="U457" s="529"/>
      <c r="V457" s="530"/>
      <c r="W457" s="526" t="str">
        <f>IF(Calcu_ADJ!G15="ⅹ",Calcu_ADJ!G15,Calcu_ADJ!K15)</f>
        <v/>
      </c>
      <c r="X457" s="529"/>
      <c r="Y457" s="529"/>
      <c r="Z457" s="529"/>
      <c r="AA457" s="529"/>
      <c r="AB457" s="529"/>
      <c r="AC457" s="530"/>
      <c r="AD457" s="526" t="str">
        <f>IF(Calcu_ADJ!H15="ⅹ",Calcu_ADJ!H15,Calcu_ADJ!L15)</f>
        <v/>
      </c>
      <c r="AE457" s="529"/>
      <c r="AF457" s="529"/>
      <c r="AG457" s="529"/>
      <c r="AH457" s="529"/>
      <c r="AI457" s="529"/>
      <c r="AJ457" s="530"/>
      <c r="AK457" s="312"/>
      <c r="AL457" s="312"/>
      <c r="AM457" s="312"/>
      <c r="AN457" s="312"/>
      <c r="AO457" s="312"/>
      <c r="AP457" s="312"/>
      <c r="AQ457" s="312"/>
      <c r="AR457" s="86"/>
      <c r="AS457" s="86"/>
      <c r="AT457" s="312"/>
    </row>
    <row r="458" spans="1:46" ht="18" customHeight="1">
      <c r="A458" s="312"/>
      <c r="B458" s="545">
        <f>Calcu_ADJ!C16</f>
        <v>8</v>
      </c>
      <c r="C458" s="546"/>
      <c r="D458" s="546"/>
      <c r="E458" s="546"/>
      <c r="F458" s="546"/>
      <c r="G458" s="546"/>
      <c r="H458" s="547"/>
      <c r="I458" s="526" t="str">
        <f>Calcu_ADJ!E16</f>
        <v/>
      </c>
      <c r="J458" s="527"/>
      <c r="K458" s="527"/>
      <c r="L458" s="527"/>
      <c r="M458" s="527"/>
      <c r="N458" s="527"/>
      <c r="O458" s="528"/>
      <c r="P458" s="526" t="str">
        <f>Calcu_ADJ!J16</f>
        <v/>
      </c>
      <c r="Q458" s="529"/>
      <c r="R458" s="529"/>
      <c r="S458" s="529"/>
      <c r="T458" s="529"/>
      <c r="U458" s="529"/>
      <c r="V458" s="530"/>
      <c r="W458" s="526" t="str">
        <f>IF(Calcu_ADJ!G16="ⅹ",Calcu_ADJ!G16,Calcu_ADJ!K16)</f>
        <v/>
      </c>
      <c r="X458" s="529"/>
      <c r="Y458" s="529"/>
      <c r="Z458" s="529"/>
      <c r="AA458" s="529"/>
      <c r="AB458" s="529"/>
      <c r="AC458" s="530"/>
      <c r="AD458" s="526" t="str">
        <f>IF(Calcu_ADJ!H16="ⅹ",Calcu_ADJ!H16,Calcu_ADJ!L16)</f>
        <v/>
      </c>
      <c r="AE458" s="529"/>
      <c r="AF458" s="529"/>
      <c r="AG458" s="529"/>
      <c r="AH458" s="529"/>
      <c r="AI458" s="529"/>
      <c r="AJ458" s="530"/>
      <c r="AK458" s="312"/>
      <c r="AL458" s="312"/>
      <c r="AM458" s="312"/>
      <c r="AN458" s="312"/>
      <c r="AO458" s="312"/>
      <c r="AP458" s="312"/>
      <c r="AQ458" s="312"/>
      <c r="AR458" s="86"/>
      <c r="AS458" s="86"/>
      <c r="AT458" s="312"/>
    </row>
    <row r="459" spans="1:46" ht="18" customHeight="1">
      <c r="A459" s="312"/>
      <c r="B459" s="545">
        <f>Calcu_ADJ!C17</f>
        <v>9</v>
      </c>
      <c r="C459" s="546"/>
      <c r="D459" s="546"/>
      <c r="E459" s="546"/>
      <c r="F459" s="546"/>
      <c r="G459" s="546"/>
      <c r="H459" s="547"/>
      <c r="I459" s="526" t="str">
        <f>Calcu_ADJ!E17</f>
        <v/>
      </c>
      <c r="J459" s="527"/>
      <c r="K459" s="527"/>
      <c r="L459" s="527"/>
      <c r="M459" s="527"/>
      <c r="N459" s="527"/>
      <c r="O459" s="528"/>
      <c r="P459" s="526" t="str">
        <f>Calcu_ADJ!J17</f>
        <v/>
      </c>
      <c r="Q459" s="529"/>
      <c r="R459" s="529"/>
      <c r="S459" s="529"/>
      <c r="T459" s="529"/>
      <c r="U459" s="529"/>
      <c r="V459" s="530"/>
      <c r="W459" s="526" t="str">
        <f>IF(Calcu_ADJ!G17="ⅹ",Calcu_ADJ!G17,Calcu_ADJ!K17)</f>
        <v/>
      </c>
      <c r="X459" s="529"/>
      <c r="Y459" s="529"/>
      <c r="Z459" s="529"/>
      <c r="AA459" s="529"/>
      <c r="AB459" s="529"/>
      <c r="AC459" s="530"/>
      <c r="AD459" s="526" t="str">
        <f>IF(Calcu_ADJ!H17="ⅹ",Calcu_ADJ!H17,Calcu_ADJ!L17)</f>
        <v/>
      </c>
      <c r="AE459" s="529"/>
      <c r="AF459" s="529"/>
      <c r="AG459" s="529"/>
      <c r="AH459" s="529"/>
      <c r="AI459" s="529"/>
      <c r="AJ459" s="530"/>
      <c r="AK459" s="312"/>
      <c r="AL459" s="312"/>
      <c r="AM459" s="312"/>
      <c r="AN459" s="312"/>
      <c r="AO459" s="312"/>
      <c r="AP459" s="312"/>
      <c r="AQ459" s="312"/>
      <c r="AR459" s="86"/>
      <c r="AS459" s="86"/>
      <c r="AT459" s="312"/>
    </row>
    <row r="460" spans="1:46" ht="18" customHeight="1">
      <c r="A460" s="312"/>
      <c r="B460" s="545">
        <f>Calcu_ADJ!C18</f>
        <v>10</v>
      </c>
      <c r="C460" s="546"/>
      <c r="D460" s="546"/>
      <c r="E460" s="546"/>
      <c r="F460" s="546"/>
      <c r="G460" s="546"/>
      <c r="H460" s="547"/>
      <c r="I460" s="526" t="str">
        <f>Calcu_ADJ!E18</f>
        <v/>
      </c>
      <c r="J460" s="527"/>
      <c r="K460" s="527"/>
      <c r="L460" s="527"/>
      <c r="M460" s="527"/>
      <c r="N460" s="527"/>
      <c r="O460" s="528"/>
      <c r="P460" s="526" t="str">
        <f>Calcu_ADJ!J18</f>
        <v/>
      </c>
      <c r="Q460" s="529"/>
      <c r="R460" s="529"/>
      <c r="S460" s="529"/>
      <c r="T460" s="529"/>
      <c r="U460" s="529"/>
      <c r="V460" s="530"/>
      <c r="W460" s="526" t="str">
        <f>IF(Calcu_ADJ!G18="ⅹ",Calcu_ADJ!G18,Calcu_ADJ!K18)</f>
        <v/>
      </c>
      <c r="X460" s="529"/>
      <c r="Y460" s="529"/>
      <c r="Z460" s="529"/>
      <c r="AA460" s="529"/>
      <c r="AB460" s="529"/>
      <c r="AC460" s="530"/>
      <c r="AD460" s="526" t="str">
        <f>IF(Calcu_ADJ!H18="ⅹ",Calcu_ADJ!H18,Calcu_ADJ!L18)</f>
        <v/>
      </c>
      <c r="AE460" s="529"/>
      <c r="AF460" s="529"/>
      <c r="AG460" s="529"/>
      <c r="AH460" s="529"/>
      <c r="AI460" s="529"/>
      <c r="AJ460" s="530"/>
      <c r="AK460" s="312"/>
      <c r="AL460" s="312"/>
      <c r="AM460" s="312"/>
      <c r="AN460" s="312"/>
      <c r="AO460" s="312"/>
      <c r="AP460" s="312"/>
      <c r="AQ460" s="312"/>
      <c r="AR460" s="86"/>
      <c r="AS460" s="86"/>
      <c r="AT460" s="312"/>
    </row>
    <row r="461" spans="1:46" ht="18" customHeight="1">
      <c r="A461" s="312"/>
      <c r="B461" s="545">
        <f>Calcu_ADJ!C19</f>
        <v>11</v>
      </c>
      <c r="C461" s="546"/>
      <c r="D461" s="546"/>
      <c r="E461" s="546"/>
      <c r="F461" s="546"/>
      <c r="G461" s="546"/>
      <c r="H461" s="547"/>
      <c r="I461" s="526" t="str">
        <f>Calcu_ADJ!E19</f>
        <v/>
      </c>
      <c r="J461" s="527"/>
      <c r="K461" s="527"/>
      <c r="L461" s="527"/>
      <c r="M461" s="527"/>
      <c r="N461" s="527"/>
      <c r="O461" s="528"/>
      <c r="P461" s="526" t="str">
        <f>Calcu_ADJ!J19</f>
        <v/>
      </c>
      <c r="Q461" s="529"/>
      <c r="R461" s="529"/>
      <c r="S461" s="529"/>
      <c r="T461" s="529"/>
      <c r="U461" s="529"/>
      <c r="V461" s="530"/>
      <c r="W461" s="526" t="str">
        <f>IF(Calcu_ADJ!G19="ⅹ",Calcu_ADJ!G19,Calcu_ADJ!K19)</f>
        <v/>
      </c>
      <c r="X461" s="529"/>
      <c r="Y461" s="529"/>
      <c r="Z461" s="529"/>
      <c r="AA461" s="529"/>
      <c r="AB461" s="529"/>
      <c r="AC461" s="530"/>
      <c r="AD461" s="526" t="str">
        <f>IF(Calcu_ADJ!H19="ⅹ",Calcu_ADJ!H19,Calcu_ADJ!L19)</f>
        <v/>
      </c>
      <c r="AE461" s="529"/>
      <c r="AF461" s="529"/>
      <c r="AG461" s="529"/>
      <c r="AH461" s="529"/>
      <c r="AI461" s="529"/>
      <c r="AJ461" s="530"/>
      <c r="AK461" s="312"/>
      <c r="AL461" s="312"/>
      <c r="AM461" s="312"/>
      <c r="AN461" s="312"/>
      <c r="AO461" s="312"/>
      <c r="AP461" s="312"/>
      <c r="AQ461" s="312"/>
      <c r="AR461" s="86"/>
      <c r="AS461" s="86"/>
      <c r="AT461" s="312"/>
    </row>
    <row r="462" spans="1:46" ht="18" customHeight="1">
      <c r="A462" s="312"/>
      <c r="B462" s="545">
        <f>Calcu_ADJ!C20</f>
        <v>12</v>
      </c>
      <c r="C462" s="546"/>
      <c r="D462" s="546"/>
      <c r="E462" s="546"/>
      <c r="F462" s="546"/>
      <c r="G462" s="546"/>
      <c r="H462" s="547"/>
      <c r="I462" s="526" t="str">
        <f>Calcu_ADJ!E20</f>
        <v/>
      </c>
      <c r="J462" s="527"/>
      <c r="K462" s="527"/>
      <c r="L462" s="527"/>
      <c r="M462" s="527"/>
      <c r="N462" s="527"/>
      <c r="O462" s="528"/>
      <c r="P462" s="526" t="str">
        <f>Calcu_ADJ!J20</f>
        <v/>
      </c>
      <c r="Q462" s="529"/>
      <c r="R462" s="529"/>
      <c r="S462" s="529"/>
      <c r="T462" s="529"/>
      <c r="U462" s="529"/>
      <c r="V462" s="530"/>
      <c r="W462" s="526" t="str">
        <f>IF(Calcu_ADJ!G20="ⅹ",Calcu_ADJ!G20,Calcu_ADJ!K20)</f>
        <v/>
      </c>
      <c r="X462" s="529"/>
      <c r="Y462" s="529"/>
      <c r="Z462" s="529"/>
      <c r="AA462" s="529"/>
      <c r="AB462" s="529"/>
      <c r="AC462" s="530"/>
      <c r="AD462" s="526" t="str">
        <f>IF(Calcu_ADJ!H20="ⅹ",Calcu_ADJ!H20,Calcu_ADJ!L20)</f>
        <v/>
      </c>
      <c r="AE462" s="529"/>
      <c r="AF462" s="529"/>
      <c r="AG462" s="529"/>
      <c r="AH462" s="529"/>
      <c r="AI462" s="529"/>
      <c r="AJ462" s="530"/>
      <c r="AK462" s="312"/>
      <c r="AL462" s="312"/>
      <c r="AM462" s="312"/>
      <c r="AN462" s="312"/>
      <c r="AO462" s="312"/>
      <c r="AP462" s="312"/>
      <c r="AQ462" s="312"/>
      <c r="AR462" s="86"/>
      <c r="AS462" s="86"/>
      <c r="AT462" s="312"/>
    </row>
    <row r="463" spans="1:46" ht="18" customHeight="1">
      <c r="A463" s="312"/>
      <c r="B463" s="545">
        <f>Calcu_ADJ!C21</f>
        <v>13</v>
      </c>
      <c r="C463" s="546"/>
      <c r="D463" s="546"/>
      <c r="E463" s="546"/>
      <c r="F463" s="546"/>
      <c r="G463" s="546"/>
      <c r="H463" s="547"/>
      <c r="I463" s="526" t="str">
        <f>Calcu_ADJ!E21</f>
        <v/>
      </c>
      <c r="J463" s="527"/>
      <c r="K463" s="527"/>
      <c r="L463" s="527"/>
      <c r="M463" s="527"/>
      <c r="N463" s="527"/>
      <c r="O463" s="528"/>
      <c r="P463" s="526" t="str">
        <f>Calcu_ADJ!J21</f>
        <v/>
      </c>
      <c r="Q463" s="529"/>
      <c r="R463" s="529"/>
      <c r="S463" s="529"/>
      <c r="T463" s="529"/>
      <c r="U463" s="529"/>
      <c r="V463" s="530"/>
      <c r="W463" s="526" t="str">
        <f>IF(Calcu_ADJ!G21="ⅹ",Calcu_ADJ!G21,Calcu_ADJ!K21)</f>
        <v/>
      </c>
      <c r="X463" s="529"/>
      <c r="Y463" s="529"/>
      <c r="Z463" s="529"/>
      <c r="AA463" s="529"/>
      <c r="AB463" s="529"/>
      <c r="AC463" s="530"/>
      <c r="AD463" s="526" t="str">
        <f>IF(Calcu_ADJ!H21="ⅹ",Calcu_ADJ!H21,Calcu_ADJ!L21)</f>
        <v/>
      </c>
      <c r="AE463" s="529"/>
      <c r="AF463" s="529"/>
      <c r="AG463" s="529"/>
      <c r="AH463" s="529"/>
      <c r="AI463" s="529"/>
      <c r="AJ463" s="530"/>
      <c r="AK463" s="312"/>
      <c r="AL463" s="312"/>
      <c r="AM463" s="312"/>
      <c r="AN463" s="312"/>
      <c r="AO463" s="312"/>
      <c r="AP463" s="312"/>
      <c r="AQ463" s="312"/>
      <c r="AR463" s="86"/>
      <c r="AS463" s="86"/>
      <c r="AT463" s="312"/>
    </row>
    <row r="464" spans="1:46" ht="18" customHeight="1">
      <c r="A464" s="312"/>
      <c r="B464" s="545">
        <f>Calcu_ADJ!C22</f>
        <v>14</v>
      </c>
      <c r="C464" s="546"/>
      <c r="D464" s="546"/>
      <c r="E464" s="546"/>
      <c r="F464" s="546"/>
      <c r="G464" s="546"/>
      <c r="H464" s="547"/>
      <c r="I464" s="526" t="str">
        <f>Calcu_ADJ!E22</f>
        <v/>
      </c>
      <c r="J464" s="527"/>
      <c r="K464" s="527"/>
      <c r="L464" s="527"/>
      <c r="M464" s="527"/>
      <c r="N464" s="527"/>
      <c r="O464" s="528"/>
      <c r="P464" s="526" t="str">
        <f>Calcu_ADJ!J22</f>
        <v/>
      </c>
      <c r="Q464" s="529"/>
      <c r="R464" s="529"/>
      <c r="S464" s="529"/>
      <c r="T464" s="529"/>
      <c r="U464" s="529"/>
      <c r="V464" s="530"/>
      <c r="W464" s="526" t="str">
        <f>IF(Calcu_ADJ!G22="ⅹ",Calcu_ADJ!G22,Calcu_ADJ!K22)</f>
        <v/>
      </c>
      <c r="X464" s="529"/>
      <c r="Y464" s="529"/>
      <c r="Z464" s="529"/>
      <c r="AA464" s="529"/>
      <c r="AB464" s="529"/>
      <c r="AC464" s="530"/>
      <c r="AD464" s="526" t="str">
        <f>IF(Calcu_ADJ!H22="ⅹ",Calcu_ADJ!H22,Calcu_ADJ!L22)</f>
        <v/>
      </c>
      <c r="AE464" s="529"/>
      <c r="AF464" s="529"/>
      <c r="AG464" s="529"/>
      <c r="AH464" s="529"/>
      <c r="AI464" s="529"/>
      <c r="AJ464" s="530"/>
      <c r="AK464" s="312"/>
      <c r="AL464" s="312"/>
      <c r="AM464" s="312"/>
      <c r="AN464" s="312"/>
      <c r="AO464" s="312"/>
      <c r="AP464" s="312"/>
      <c r="AQ464" s="312"/>
      <c r="AR464" s="86"/>
      <c r="AS464" s="86"/>
      <c r="AT464" s="312"/>
    </row>
    <row r="465" spans="1:46" ht="18" customHeight="1">
      <c r="A465" s="312"/>
      <c r="B465" s="545">
        <f>Calcu_ADJ!C23</f>
        <v>15</v>
      </c>
      <c r="C465" s="546"/>
      <c r="D465" s="546"/>
      <c r="E465" s="546"/>
      <c r="F465" s="546"/>
      <c r="G465" s="546"/>
      <c r="H465" s="547"/>
      <c r="I465" s="526" t="str">
        <f>Calcu_ADJ!E23</f>
        <v/>
      </c>
      <c r="J465" s="527"/>
      <c r="K465" s="527"/>
      <c r="L465" s="527"/>
      <c r="M465" s="527"/>
      <c r="N465" s="527"/>
      <c r="O465" s="528"/>
      <c r="P465" s="526" t="str">
        <f>Calcu_ADJ!J23</f>
        <v/>
      </c>
      <c r="Q465" s="529"/>
      <c r="R465" s="529"/>
      <c r="S465" s="529"/>
      <c r="T465" s="529"/>
      <c r="U465" s="529"/>
      <c r="V465" s="530"/>
      <c r="W465" s="526" t="str">
        <f>IF(Calcu_ADJ!G23="ⅹ",Calcu_ADJ!G23,Calcu_ADJ!K23)</f>
        <v/>
      </c>
      <c r="X465" s="529"/>
      <c r="Y465" s="529"/>
      <c r="Z465" s="529"/>
      <c r="AA465" s="529"/>
      <c r="AB465" s="529"/>
      <c r="AC465" s="530"/>
      <c r="AD465" s="526" t="str">
        <f>IF(Calcu_ADJ!H23="ⅹ",Calcu_ADJ!H23,Calcu_ADJ!L23)</f>
        <v/>
      </c>
      <c r="AE465" s="529"/>
      <c r="AF465" s="529"/>
      <c r="AG465" s="529"/>
      <c r="AH465" s="529"/>
      <c r="AI465" s="529"/>
      <c r="AJ465" s="530"/>
      <c r="AK465" s="312"/>
      <c r="AL465" s="312"/>
      <c r="AM465" s="312"/>
      <c r="AN465" s="312"/>
      <c r="AO465" s="312"/>
      <c r="AP465" s="312"/>
      <c r="AQ465" s="312"/>
      <c r="AR465" s="86"/>
      <c r="AS465" s="86"/>
      <c r="AT465" s="312"/>
    </row>
    <row r="466" spans="1:46" ht="18" customHeight="1">
      <c r="A466" s="312"/>
      <c r="B466" s="545">
        <f>Calcu_ADJ!C24</f>
        <v>16</v>
      </c>
      <c r="C466" s="546"/>
      <c r="D466" s="546"/>
      <c r="E466" s="546"/>
      <c r="F466" s="546"/>
      <c r="G466" s="546"/>
      <c r="H466" s="547"/>
      <c r="I466" s="526" t="str">
        <f>Calcu_ADJ!E24</f>
        <v/>
      </c>
      <c r="J466" s="527"/>
      <c r="K466" s="527"/>
      <c r="L466" s="527"/>
      <c r="M466" s="527"/>
      <c r="N466" s="527"/>
      <c r="O466" s="528"/>
      <c r="P466" s="526" t="str">
        <f>Calcu_ADJ!J24</f>
        <v/>
      </c>
      <c r="Q466" s="529"/>
      <c r="R466" s="529"/>
      <c r="S466" s="529"/>
      <c r="T466" s="529"/>
      <c r="U466" s="529"/>
      <c r="V466" s="530"/>
      <c r="W466" s="526" t="str">
        <f>IF(Calcu_ADJ!G24="ⅹ",Calcu_ADJ!G24,Calcu_ADJ!K24)</f>
        <v/>
      </c>
      <c r="X466" s="529"/>
      <c r="Y466" s="529"/>
      <c r="Z466" s="529"/>
      <c r="AA466" s="529"/>
      <c r="AB466" s="529"/>
      <c r="AC466" s="530"/>
      <c r="AD466" s="526" t="str">
        <f>IF(Calcu_ADJ!H24="ⅹ",Calcu_ADJ!H24,Calcu_ADJ!L24)</f>
        <v/>
      </c>
      <c r="AE466" s="529"/>
      <c r="AF466" s="529"/>
      <c r="AG466" s="529"/>
      <c r="AH466" s="529"/>
      <c r="AI466" s="529"/>
      <c r="AJ466" s="530"/>
      <c r="AK466" s="312"/>
      <c r="AL466" s="312"/>
      <c r="AM466" s="312"/>
      <c r="AN466" s="312"/>
      <c r="AO466" s="312"/>
      <c r="AP466" s="312"/>
      <c r="AQ466" s="312"/>
      <c r="AR466" s="86"/>
      <c r="AS466" s="86"/>
      <c r="AT466" s="312"/>
    </row>
    <row r="467" spans="1:46" ht="18" customHeight="1">
      <c r="A467" s="312"/>
      <c r="B467" s="545">
        <f>Calcu_ADJ!C25</f>
        <v>17</v>
      </c>
      <c r="C467" s="546"/>
      <c r="D467" s="546"/>
      <c r="E467" s="546"/>
      <c r="F467" s="546"/>
      <c r="G467" s="546"/>
      <c r="H467" s="547"/>
      <c r="I467" s="526" t="str">
        <f>Calcu_ADJ!E25</f>
        <v/>
      </c>
      <c r="J467" s="527"/>
      <c r="K467" s="527"/>
      <c r="L467" s="527"/>
      <c r="M467" s="527"/>
      <c r="N467" s="527"/>
      <c r="O467" s="528"/>
      <c r="P467" s="526" t="str">
        <f>Calcu_ADJ!J25</f>
        <v/>
      </c>
      <c r="Q467" s="529"/>
      <c r="R467" s="529"/>
      <c r="S467" s="529"/>
      <c r="T467" s="529"/>
      <c r="U467" s="529"/>
      <c r="V467" s="530"/>
      <c r="W467" s="526" t="str">
        <f>IF(Calcu_ADJ!G25="ⅹ",Calcu_ADJ!G25,Calcu_ADJ!K25)</f>
        <v/>
      </c>
      <c r="X467" s="529"/>
      <c r="Y467" s="529"/>
      <c r="Z467" s="529"/>
      <c r="AA467" s="529"/>
      <c r="AB467" s="529"/>
      <c r="AC467" s="530"/>
      <c r="AD467" s="526" t="str">
        <f>IF(Calcu_ADJ!H25="ⅹ",Calcu_ADJ!H25,Calcu_ADJ!L25)</f>
        <v/>
      </c>
      <c r="AE467" s="529"/>
      <c r="AF467" s="529"/>
      <c r="AG467" s="529"/>
      <c r="AH467" s="529"/>
      <c r="AI467" s="529"/>
      <c r="AJ467" s="530"/>
      <c r="AK467" s="312"/>
      <c r="AL467" s="312"/>
      <c r="AM467" s="312"/>
      <c r="AN467" s="312"/>
      <c r="AO467" s="312"/>
      <c r="AP467" s="312"/>
      <c r="AQ467" s="312"/>
      <c r="AR467" s="86"/>
      <c r="AS467" s="86"/>
      <c r="AT467" s="312"/>
    </row>
    <row r="468" spans="1:46" ht="18" customHeight="1">
      <c r="A468" s="312"/>
      <c r="B468" s="545">
        <f>Calcu_ADJ!C26</f>
        <v>18</v>
      </c>
      <c r="C468" s="546"/>
      <c r="D468" s="546"/>
      <c r="E468" s="546"/>
      <c r="F468" s="546"/>
      <c r="G468" s="546"/>
      <c r="H468" s="547"/>
      <c r="I468" s="526" t="str">
        <f>Calcu_ADJ!E26</f>
        <v/>
      </c>
      <c r="J468" s="527"/>
      <c r="K468" s="527"/>
      <c r="L468" s="527"/>
      <c r="M468" s="527"/>
      <c r="N468" s="527"/>
      <c r="O468" s="528"/>
      <c r="P468" s="526" t="str">
        <f>Calcu_ADJ!J26</f>
        <v/>
      </c>
      <c r="Q468" s="529"/>
      <c r="R468" s="529"/>
      <c r="S468" s="529"/>
      <c r="T468" s="529"/>
      <c r="U468" s="529"/>
      <c r="V468" s="530"/>
      <c r="W468" s="526" t="str">
        <f>IF(Calcu_ADJ!G26="ⅹ",Calcu_ADJ!G26,Calcu_ADJ!K26)</f>
        <v/>
      </c>
      <c r="X468" s="529"/>
      <c r="Y468" s="529"/>
      <c r="Z468" s="529"/>
      <c r="AA468" s="529"/>
      <c r="AB468" s="529"/>
      <c r="AC468" s="530"/>
      <c r="AD468" s="526" t="str">
        <f>IF(Calcu_ADJ!H26="ⅹ",Calcu_ADJ!H26,Calcu_ADJ!L26)</f>
        <v/>
      </c>
      <c r="AE468" s="529"/>
      <c r="AF468" s="529"/>
      <c r="AG468" s="529"/>
      <c r="AH468" s="529"/>
      <c r="AI468" s="529"/>
      <c r="AJ468" s="530"/>
      <c r="AK468" s="312"/>
      <c r="AL468" s="312"/>
      <c r="AM468" s="312"/>
      <c r="AN468" s="312"/>
      <c r="AO468" s="312"/>
      <c r="AP468" s="312"/>
      <c r="AQ468" s="312"/>
      <c r="AR468" s="86"/>
      <c r="AS468" s="86"/>
      <c r="AT468" s="312"/>
    </row>
    <row r="469" spans="1:46" ht="18" customHeight="1">
      <c r="A469" s="312"/>
      <c r="B469" s="545">
        <f>Calcu_ADJ!C27</f>
        <v>19</v>
      </c>
      <c r="C469" s="546"/>
      <c r="D469" s="546"/>
      <c r="E469" s="546"/>
      <c r="F469" s="546"/>
      <c r="G469" s="546"/>
      <c r="H469" s="547"/>
      <c r="I469" s="526" t="str">
        <f>Calcu_ADJ!E27</f>
        <v/>
      </c>
      <c r="J469" s="527"/>
      <c r="K469" s="527"/>
      <c r="L469" s="527"/>
      <c r="M469" s="527"/>
      <c r="N469" s="527"/>
      <c r="O469" s="528"/>
      <c r="P469" s="526" t="str">
        <f>Calcu_ADJ!J27</f>
        <v/>
      </c>
      <c r="Q469" s="529"/>
      <c r="R469" s="529"/>
      <c r="S469" s="529"/>
      <c r="T469" s="529"/>
      <c r="U469" s="529"/>
      <c r="V469" s="530"/>
      <c r="W469" s="526" t="str">
        <f>IF(Calcu_ADJ!G27="ⅹ",Calcu_ADJ!G27,Calcu_ADJ!K27)</f>
        <v/>
      </c>
      <c r="X469" s="529"/>
      <c r="Y469" s="529"/>
      <c r="Z469" s="529"/>
      <c r="AA469" s="529"/>
      <c r="AB469" s="529"/>
      <c r="AC469" s="530"/>
      <c r="AD469" s="526" t="str">
        <f>IF(Calcu_ADJ!H27="ⅹ",Calcu_ADJ!H27,Calcu_ADJ!L27)</f>
        <v/>
      </c>
      <c r="AE469" s="529"/>
      <c r="AF469" s="529"/>
      <c r="AG469" s="529"/>
      <c r="AH469" s="529"/>
      <c r="AI469" s="529"/>
      <c r="AJ469" s="530"/>
      <c r="AK469" s="312"/>
      <c r="AL469" s="312"/>
      <c r="AM469" s="312"/>
      <c r="AN469" s="312"/>
      <c r="AO469" s="312"/>
      <c r="AP469" s="312"/>
      <c r="AQ469" s="312"/>
      <c r="AR469" s="86"/>
      <c r="AS469" s="86"/>
      <c r="AT469" s="312"/>
    </row>
    <row r="470" spans="1:46" ht="18" customHeight="1">
      <c r="A470" s="312"/>
      <c r="B470" s="545">
        <f>Calcu_ADJ!C28</f>
        <v>20</v>
      </c>
      <c r="C470" s="546"/>
      <c r="D470" s="546"/>
      <c r="E470" s="546"/>
      <c r="F470" s="546"/>
      <c r="G470" s="546"/>
      <c r="H470" s="547"/>
      <c r="I470" s="526" t="str">
        <f>Calcu_ADJ!E28</f>
        <v/>
      </c>
      <c r="J470" s="527"/>
      <c r="K470" s="527"/>
      <c r="L470" s="527"/>
      <c r="M470" s="527"/>
      <c r="N470" s="527"/>
      <c r="O470" s="528"/>
      <c r="P470" s="526" t="str">
        <f>Calcu_ADJ!J28</f>
        <v/>
      </c>
      <c r="Q470" s="529"/>
      <c r="R470" s="529"/>
      <c r="S470" s="529"/>
      <c r="T470" s="529"/>
      <c r="U470" s="529"/>
      <c r="V470" s="530"/>
      <c r="W470" s="526" t="str">
        <f>IF(Calcu_ADJ!G28="ⅹ",Calcu_ADJ!G28,Calcu_ADJ!K28)</f>
        <v/>
      </c>
      <c r="X470" s="529"/>
      <c r="Y470" s="529"/>
      <c r="Z470" s="529"/>
      <c r="AA470" s="529"/>
      <c r="AB470" s="529"/>
      <c r="AC470" s="530"/>
      <c r="AD470" s="526" t="str">
        <f>IF(Calcu_ADJ!H28="ⅹ",Calcu_ADJ!H28,Calcu_ADJ!L28)</f>
        <v/>
      </c>
      <c r="AE470" s="529"/>
      <c r="AF470" s="529"/>
      <c r="AG470" s="529"/>
      <c r="AH470" s="529"/>
      <c r="AI470" s="529"/>
      <c r="AJ470" s="530"/>
      <c r="AK470" s="312"/>
      <c r="AL470" s="312"/>
      <c r="AM470" s="312"/>
      <c r="AN470" s="312"/>
      <c r="AO470" s="312"/>
      <c r="AP470" s="312"/>
      <c r="AQ470" s="312"/>
      <c r="AR470" s="86"/>
      <c r="AS470" s="86"/>
      <c r="AT470" s="312"/>
    </row>
    <row r="471" spans="1:46" ht="18" customHeight="1">
      <c r="A471" s="312"/>
      <c r="B471" s="545">
        <f>Calcu_ADJ!C29</f>
        <v>21</v>
      </c>
      <c r="C471" s="546"/>
      <c r="D471" s="546"/>
      <c r="E471" s="546"/>
      <c r="F471" s="546"/>
      <c r="G471" s="546"/>
      <c r="H471" s="547"/>
      <c r="I471" s="526" t="str">
        <f>Calcu_ADJ!E29</f>
        <v/>
      </c>
      <c r="J471" s="527"/>
      <c r="K471" s="527"/>
      <c r="L471" s="527"/>
      <c r="M471" s="527"/>
      <c r="N471" s="527"/>
      <c r="O471" s="528"/>
      <c r="P471" s="526" t="str">
        <f>Calcu_ADJ!J29</f>
        <v/>
      </c>
      <c r="Q471" s="529"/>
      <c r="R471" s="529"/>
      <c r="S471" s="529"/>
      <c r="T471" s="529"/>
      <c r="U471" s="529"/>
      <c r="V471" s="530"/>
      <c r="W471" s="526" t="str">
        <f>IF(Calcu_ADJ!G29="ⅹ",Calcu_ADJ!G29,Calcu_ADJ!K29)</f>
        <v/>
      </c>
      <c r="X471" s="529"/>
      <c r="Y471" s="529"/>
      <c r="Z471" s="529"/>
      <c r="AA471" s="529"/>
      <c r="AB471" s="529"/>
      <c r="AC471" s="530"/>
      <c r="AD471" s="526" t="str">
        <f>IF(Calcu_ADJ!H29="ⅹ",Calcu_ADJ!H29,Calcu_ADJ!L29)</f>
        <v/>
      </c>
      <c r="AE471" s="529"/>
      <c r="AF471" s="529"/>
      <c r="AG471" s="529"/>
      <c r="AH471" s="529"/>
      <c r="AI471" s="529"/>
      <c r="AJ471" s="530"/>
      <c r="AK471" s="312"/>
      <c r="AL471" s="312"/>
      <c r="AM471" s="312"/>
      <c r="AN471" s="312"/>
      <c r="AO471" s="312"/>
      <c r="AP471" s="312"/>
      <c r="AQ471" s="312"/>
      <c r="AR471" s="86"/>
      <c r="AS471" s="86"/>
      <c r="AT471" s="312"/>
    </row>
    <row r="472" spans="1:46" ht="18" customHeight="1">
      <c r="A472" s="312"/>
      <c r="B472" s="545">
        <f>Calcu_ADJ!C30</f>
        <v>22</v>
      </c>
      <c r="C472" s="546"/>
      <c r="D472" s="546"/>
      <c r="E472" s="546"/>
      <c r="F472" s="546"/>
      <c r="G472" s="546"/>
      <c r="H472" s="547"/>
      <c r="I472" s="526" t="str">
        <f>Calcu_ADJ!E30</f>
        <v/>
      </c>
      <c r="J472" s="527"/>
      <c r="K472" s="527"/>
      <c r="L472" s="527"/>
      <c r="M472" s="527"/>
      <c r="N472" s="527"/>
      <c r="O472" s="528"/>
      <c r="P472" s="526" t="str">
        <f>Calcu_ADJ!J30</f>
        <v/>
      </c>
      <c r="Q472" s="529"/>
      <c r="R472" s="529"/>
      <c r="S472" s="529"/>
      <c r="T472" s="529"/>
      <c r="U472" s="529"/>
      <c r="V472" s="530"/>
      <c r="W472" s="526" t="str">
        <f>IF(Calcu_ADJ!G30="ⅹ",Calcu_ADJ!G30,Calcu_ADJ!K30)</f>
        <v/>
      </c>
      <c r="X472" s="529"/>
      <c r="Y472" s="529"/>
      <c r="Z472" s="529"/>
      <c r="AA472" s="529"/>
      <c r="AB472" s="529"/>
      <c r="AC472" s="530"/>
      <c r="AD472" s="526" t="str">
        <f>IF(Calcu_ADJ!H30="ⅹ",Calcu_ADJ!H30,Calcu_ADJ!L30)</f>
        <v/>
      </c>
      <c r="AE472" s="529"/>
      <c r="AF472" s="529"/>
      <c r="AG472" s="529"/>
      <c r="AH472" s="529"/>
      <c r="AI472" s="529"/>
      <c r="AJ472" s="530"/>
      <c r="AK472" s="312"/>
      <c r="AL472" s="312"/>
      <c r="AM472" s="312"/>
      <c r="AN472" s="312"/>
      <c r="AO472" s="312"/>
      <c r="AP472" s="312"/>
      <c r="AQ472" s="312"/>
      <c r="AR472" s="86"/>
      <c r="AS472" s="86"/>
      <c r="AT472" s="312"/>
    </row>
    <row r="473" spans="1:46" ht="18" customHeight="1">
      <c r="A473" s="312"/>
      <c r="B473" s="545">
        <f>Calcu_ADJ!C31</f>
        <v>23</v>
      </c>
      <c r="C473" s="546"/>
      <c r="D473" s="546"/>
      <c r="E473" s="546"/>
      <c r="F473" s="546"/>
      <c r="G473" s="546"/>
      <c r="H473" s="547"/>
      <c r="I473" s="526" t="str">
        <f>Calcu_ADJ!E31</f>
        <v/>
      </c>
      <c r="J473" s="527"/>
      <c r="K473" s="527"/>
      <c r="L473" s="527"/>
      <c r="M473" s="527"/>
      <c r="N473" s="527"/>
      <c r="O473" s="528"/>
      <c r="P473" s="526" t="str">
        <f>Calcu_ADJ!J31</f>
        <v/>
      </c>
      <c r="Q473" s="529"/>
      <c r="R473" s="529"/>
      <c r="S473" s="529"/>
      <c r="T473" s="529"/>
      <c r="U473" s="529"/>
      <c r="V473" s="530"/>
      <c r="W473" s="526" t="str">
        <f>IF(Calcu_ADJ!G31="ⅹ",Calcu_ADJ!G31,Calcu_ADJ!K31)</f>
        <v/>
      </c>
      <c r="X473" s="529"/>
      <c r="Y473" s="529"/>
      <c r="Z473" s="529"/>
      <c r="AA473" s="529"/>
      <c r="AB473" s="529"/>
      <c r="AC473" s="530"/>
      <c r="AD473" s="526" t="str">
        <f>IF(Calcu_ADJ!H31="ⅹ",Calcu_ADJ!H31,Calcu_ADJ!L31)</f>
        <v/>
      </c>
      <c r="AE473" s="529"/>
      <c r="AF473" s="529"/>
      <c r="AG473" s="529"/>
      <c r="AH473" s="529"/>
      <c r="AI473" s="529"/>
      <c r="AJ473" s="530"/>
      <c r="AK473" s="312"/>
      <c r="AL473" s="312"/>
      <c r="AM473" s="312"/>
      <c r="AN473" s="312"/>
      <c r="AO473" s="312"/>
      <c r="AP473" s="312"/>
      <c r="AQ473" s="312"/>
      <c r="AR473" s="86"/>
      <c r="AS473" s="86"/>
      <c r="AT473" s="312"/>
    </row>
    <row r="474" spans="1:46" ht="18" customHeight="1">
      <c r="A474" s="312"/>
      <c r="B474" s="545">
        <f>Calcu_ADJ!C32</f>
        <v>24</v>
      </c>
      <c r="C474" s="546"/>
      <c r="D474" s="546"/>
      <c r="E474" s="546"/>
      <c r="F474" s="546"/>
      <c r="G474" s="546"/>
      <c r="H474" s="547"/>
      <c r="I474" s="526" t="str">
        <f>Calcu_ADJ!E32</f>
        <v/>
      </c>
      <c r="J474" s="527"/>
      <c r="K474" s="527"/>
      <c r="L474" s="527"/>
      <c r="M474" s="527"/>
      <c r="N474" s="527"/>
      <c r="O474" s="528"/>
      <c r="P474" s="526" t="str">
        <f>Calcu_ADJ!J32</f>
        <v/>
      </c>
      <c r="Q474" s="529"/>
      <c r="R474" s="529"/>
      <c r="S474" s="529"/>
      <c r="T474" s="529"/>
      <c r="U474" s="529"/>
      <c r="V474" s="530"/>
      <c r="W474" s="526" t="str">
        <f>IF(Calcu_ADJ!G32="ⅹ",Calcu_ADJ!G32,Calcu_ADJ!K32)</f>
        <v/>
      </c>
      <c r="X474" s="529"/>
      <c r="Y474" s="529"/>
      <c r="Z474" s="529"/>
      <c r="AA474" s="529"/>
      <c r="AB474" s="529"/>
      <c r="AC474" s="530"/>
      <c r="AD474" s="526" t="str">
        <f>IF(Calcu_ADJ!H32="ⅹ",Calcu_ADJ!H32,Calcu_ADJ!L32)</f>
        <v/>
      </c>
      <c r="AE474" s="529"/>
      <c r="AF474" s="529"/>
      <c r="AG474" s="529"/>
      <c r="AH474" s="529"/>
      <c r="AI474" s="529"/>
      <c r="AJ474" s="530"/>
      <c r="AK474" s="312"/>
      <c r="AL474" s="312"/>
      <c r="AM474" s="312"/>
      <c r="AN474" s="312"/>
      <c r="AO474" s="312"/>
      <c r="AP474" s="312"/>
      <c r="AQ474" s="312"/>
      <c r="AR474" s="86"/>
      <c r="AS474" s="86"/>
      <c r="AT474" s="312"/>
    </row>
    <row r="475" spans="1:46" ht="18" customHeight="1">
      <c r="A475" s="312"/>
      <c r="B475" s="545">
        <f>Calcu_ADJ!C33</f>
        <v>25</v>
      </c>
      <c r="C475" s="546"/>
      <c r="D475" s="546"/>
      <c r="E475" s="546"/>
      <c r="F475" s="546"/>
      <c r="G475" s="546"/>
      <c r="H475" s="547"/>
      <c r="I475" s="526" t="str">
        <f>Calcu_ADJ!E33</f>
        <v/>
      </c>
      <c r="J475" s="527"/>
      <c r="K475" s="527"/>
      <c r="L475" s="527"/>
      <c r="M475" s="527"/>
      <c r="N475" s="527"/>
      <c r="O475" s="528"/>
      <c r="P475" s="526" t="str">
        <f>Calcu_ADJ!J33</f>
        <v/>
      </c>
      <c r="Q475" s="529"/>
      <c r="R475" s="529"/>
      <c r="S475" s="529"/>
      <c r="T475" s="529"/>
      <c r="U475" s="529"/>
      <c r="V475" s="530"/>
      <c r="W475" s="526" t="str">
        <f>IF(Calcu_ADJ!G33="ⅹ",Calcu_ADJ!G33,Calcu_ADJ!K33)</f>
        <v/>
      </c>
      <c r="X475" s="529"/>
      <c r="Y475" s="529"/>
      <c r="Z475" s="529"/>
      <c r="AA475" s="529"/>
      <c r="AB475" s="529"/>
      <c r="AC475" s="530"/>
      <c r="AD475" s="526" t="str">
        <f>IF(Calcu_ADJ!H33="ⅹ",Calcu_ADJ!H33,Calcu_ADJ!L33)</f>
        <v/>
      </c>
      <c r="AE475" s="529"/>
      <c r="AF475" s="529"/>
      <c r="AG475" s="529"/>
      <c r="AH475" s="529"/>
      <c r="AI475" s="529"/>
      <c r="AJ475" s="530"/>
      <c r="AK475" s="312"/>
      <c r="AL475" s="312"/>
      <c r="AM475" s="312"/>
      <c r="AN475" s="312"/>
      <c r="AO475" s="312"/>
      <c r="AP475" s="312"/>
      <c r="AQ475" s="312"/>
      <c r="AR475" s="86"/>
      <c r="AS475" s="86"/>
      <c r="AT475" s="312"/>
    </row>
    <row r="476" spans="1:46" ht="18" customHeight="1">
      <c r="A476" s="312"/>
      <c r="B476" s="545">
        <f>Calcu_ADJ!C34</f>
        <v>26</v>
      </c>
      <c r="C476" s="546"/>
      <c r="D476" s="546"/>
      <c r="E476" s="546"/>
      <c r="F476" s="546"/>
      <c r="G476" s="546"/>
      <c r="H476" s="547"/>
      <c r="I476" s="526" t="str">
        <f>Calcu_ADJ!E34</f>
        <v/>
      </c>
      <c r="J476" s="527"/>
      <c r="K476" s="527"/>
      <c r="L476" s="527"/>
      <c r="M476" s="527"/>
      <c r="N476" s="527"/>
      <c r="O476" s="528"/>
      <c r="P476" s="526" t="str">
        <f>Calcu_ADJ!J34</f>
        <v/>
      </c>
      <c r="Q476" s="529"/>
      <c r="R476" s="529"/>
      <c r="S476" s="529"/>
      <c r="T476" s="529"/>
      <c r="U476" s="529"/>
      <c r="V476" s="530"/>
      <c r="W476" s="526" t="str">
        <f>IF(Calcu_ADJ!G34="ⅹ",Calcu_ADJ!G34,Calcu_ADJ!K34)</f>
        <v/>
      </c>
      <c r="X476" s="529"/>
      <c r="Y476" s="529"/>
      <c r="Z476" s="529"/>
      <c r="AA476" s="529"/>
      <c r="AB476" s="529"/>
      <c r="AC476" s="530"/>
      <c r="AD476" s="526" t="str">
        <f>IF(Calcu_ADJ!H34="ⅹ",Calcu_ADJ!H34,Calcu_ADJ!L34)</f>
        <v/>
      </c>
      <c r="AE476" s="529"/>
      <c r="AF476" s="529"/>
      <c r="AG476" s="529"/>
      <c r="AH476" s="529"/>
      <c r="AI476" s="529"/>
      <c r="AJ476" s="530"/>
      <c r="AK476" s="312"/>
      <c r="AL476" s="312"/>
      <c r="AM476" s="312"/>
      <c r="AN476" s="312"/>
      <c r="AO476" s="312"/>
      <c r="AP476" s="312"/>
      <c r="AQ476" s="312"/>
      <c r="AR476" s="86"/>
      <c r="AS476" s="86"/>
      <c r="AT476" s="312"/>
    </row>
    <row r="477" spans="1:46" ht="18" customHeight="1">
      <c r="A477" s="312"/>
      <c r="B477" s="545">
        <f>Calcu_ADJ!C35</f>
        <v>27</v>
      </c>
      <c r="C477" s="546"/>
      <c r="D477" s="546"/>
      <c r="E477" s="546"/>
      <c r="F477" s="546"/>
      <c r="G477" s="546"/>
      <c r="H477" s="547"/>
      <c r="I477" s="526" t="str">
        <f>Calcu_ADJ!E35</f>
        <v/>
      </c>
      <c r="J477" s="527"/>
      <c r="K477" s="527"/>
      <c r="L477" s="527"/>
      <c r="M477" s="527"/>
      <c r="N477" s="527"/>
      <c r="O477" s="528"/>
      <c r="P477" s="526" t="str">
        <f>Calcu_ADJ!J35</f>
        <v/>
      </c>
      <c r="Q477" s="529"/>
      <c r="R477" s="529"/>
      <c r="S477" s="529"/>
      <c r="T477" s="529"/>
      <c r="U477" s="529"/>
      <c r="V477" s="530"/>
      <c r="W477" s="526" t="str">
        <f>IF(Calcu_ADJ!G35="ⅹ",Calcu_ADJ!G35,Calcu_ADJ!K35)</f>
        <v/>
      </c>
      <c r="X477" s="529"/>
      <c r="Y477" s="529"/>
      <c r="Z477" s="529"/>
      <c r="AA477" s="529"/>
      <c r="AB477" s="529"/>
      <c r="AC477" s="530"/>
      <c r="AD477" s="526" t="str">
        <f>IF(Calcu_ADJ!H35="ⅹ",Calcu_ADJ!H35,Calcu_ADJ!L35)</f>
        <v/>
      </c>
      <c r="AE477" s="529"/>
      <c r="AF477" s="529"/>
      <c r="AG477" s="529"/>
      <c r="AH477" s="529"/>
      <c r="AI477" s="529"/>
      <c r="AJ477" s="530"/>
      <c r="AK477" s="312"/>
      <c r="AL477" s="312"/>
      <c r="AM477" s="312"/>
      <c r="AN477" s="312"/>
      <c r="AO477" s="312"/>
      <c r="AP477" s="312"/>
      <c r="AQ477" s="312"/>
      <c r="AR477" s="86"/>
      <c r="AS477" s="86"/>
      <c r="AT477" s="312"/>
    </row>
    <row r="478" spans="1:46" ht="18" customHeight="1">
      <c r="A478" s="312"/>
      <c r="B478" s="545">
        <f>Calcu_ADJ!C36</f>
        <v>28</v>
      </c>
      <c r="C478" s="546"/>
      <c r="D478" s="546"/>
      <c r="E478" s="546"/>
      <c r="F478" s="546"/>
      <c r="G478" s="546"/>
      <c r="H478" s="547"/>
      <c r="I478" s="526" t="str">
        <f>Calcu_ADJ!E36</f>
        <v/>
      </c>
      <c r="J478" s="527"/>
      <c r="K478" s="527"/>
      <c r="L478" s="527"/>
      <c r="M478" s="527"/>
      <c r="N478" s="527"/>
      <c r="O478" s="528"/>
      <c r="P478" s="526" t="str">
        <f>Calcu_ADJ!J36</f>
        <v/>
      </c>
      <c r="Q478" s="529"/>
      <c r="R478" s="529"/>
      <c r="S478" s="529"/>
      <c r="T478" s="529"/>
      <c r="U478" s="529"/>
      <c r="V478" s="530"/>
      <c r="W478" s="526" t="str">
        <f>IF(Calcu_ADJ!G36="ⅹ",Calcu_ADJ!G36,Calcu_ADJ!K36)</f>
        <v/>
      </c>
      <c r="X478" s="529"/>
      <c r="Y478" s="529"/>
      <c r="Z478" s="529"/>
      <c r="AA478" s="529"/>
      <c r="AB478" s="529"/>
      <c r="AC478" s="530"/>
      <c r="AD478" s="526" t="str">
        <f>IF(Calcu_ADJ!H36="ⅹ",Calcu_ADJ!H36,Calcu_ADJ!L36)</f>
        <v/>
      </c>
      <c r="AE478" s="529"/>
      <c r="AF478" s="529"/>
      <c r="AG478" s="529"/>
      <c r="AH478" s="529"/>
      <c r="AI478" s="529"/>
      <c r="AJ478" s="530"/>
      <c r="AK478" s="312"/>
      <c r="AL478" s="312"/>
      <c r="AM478" s="312"/>
      <c r="AN478" s="312"/>
      <c r="AO478" s="312"/>
      <c r="AP478" s="312"/>
      <c r="AQ478" s="312"/>
      <c r="AR478" s="86"/>
      <c r="AS478" s="86"/>
      <c r="AT478" s="312"/>
    </row>
    <row r="479" spans="1:46" ht="18" customHeight="1">
      <c r="A479" s="312"/>
      <c r="B479" s="545">
        <f>Calcu_ADJ!C37</f>
        <v>29</v>
      </c>
      <c r="C479" s="546"/>
      <c r="D479" s="546"/>
      <c r="E479" s="546"/>
      <c r="F479" s="546"/>
      <c r="G479" s="546"/>
      <c r="H479" s="547"/>
      <c r="I479" s="526" t="str">
        <f>Calcu_ADJ!E37</f>
        <v/>
      </c>
      <c r="J479" s="527"/>
      <c r="K479" s="527"/>
      <c r="L479" s="527"/>
      <c r="M479" s="527"/>
      <c r="N479" s="527"/>
      <c r="O479" s="528"/>
      <c r="P479" s="526" t="str">
        <f>Calcu_ADJ!J37</f>
        <v/>
      </c>
      <c r="Q479" s="529"/>
      <c r="R479" s="529"/>
      <c r="S479" s="529"/>
      <c r="T479" s="529"/>
      <c r="U479" s="529"/>
      <c r="V479" s="530"/>
      <c r="W479" s="526" t="str">
        <f>IF(Calcu_ADJ!G37="ⅹ",Calcu_ADJ!G37,Calcu_ADJ!K37)</f>
        <v/>
      </c>
      <c r="X479" s="529"/>
      <c r="Y479" s="529"/>
      <c r="Z479" s="529"/>
      <c r="AA479" s="529"/>
      <c r="AB479" s="529"/>
      <c r="AC479" s="530"/>
      <c r="AD479" s="526" t="str">
        <f>IF(Calcu_ADJ!H37="ⅹ",Calcu_ADJ!H37,Calcu_ADJ!L37)</f>
        <v/>
      </c>
      <c r="AE479" s="529"/>
      <c r="AF479" s="529"/>
      <c r="AG479" s="529"/>
      <c r="AH479" s="529"/>
      <c r="AI479" s="529"/>
      <c r="AJ479" s="530"/>
      <c r="AK479" s="312"/>
      <c r="AL479" s="312"/>
      <c r="AM479" s="312"/>
      <c r="AN479" s="312"/>
      <c r="AO479" s="312"/>
      <c r="AP479" s="312"/>
      <c r="AQ479" s="312"/>
      <c r="AR479" s="86"/>
      <c r="AS479" s="86"/>
      <c r="AT479" s="312"/>
    </row>
    <row r="480" spans="1:46" ht="18" customHeight="1">
      <c r="A480" s="312"/>
      <c r="B480" s="545">
        <f>Calcu_ADJ!C38</f>
        <v>30</v>
      </c>
      <c r="C480" s="546"/>
      <c r="D480" s="546"/>
      <c r="E480" s="546"/>
      <c r="F480" s="546"/>
      <c r="G480" s="546"/>
      <c r="H480" s="547"/>
      <c r="I480" s="526" t="str">
        <f>Calcu_ADJ!E38</f>
        <v/>
      </c>
      <c r="J480" s="527"/>
      <c r="K480" s="527"/>
      <c r="L480" s="527"/>
      <c r="M480" s="527"/>
      <c r="N480" s="527"/>
      <c r="O480" s="528"/>
      <c r="P480" s="526" t="str">
        <f>Calcu_ADJ!J38</f>
        <v/>
      </c>
      <c r="Q480" s="529"/>
      <c r="R480" s="529"/>
      <c r="S480" s="529"/>
      <c r="T480" s="529"/>
      <c r="U480" s="529"/>
      <c r="V480" s="530"/>
      <c r="W480" s="526" t="str">
        <f>IF(Calcu_ADJ!G38="ⅹ",Calcu_ADJ!G38,Calcu_ADJ!K38)</f>
        <v/>
      </c>
      <c r="X480" s="529"/>
      <c r="Y480" s="529"/>
      <c r="Z480" s="529"/>
      <c r="AA480" s="529"/>
      <c r="AB480" s="529"/>
      <c r="AC480" s="530"/>
      <c r="AD480" s="526" t="str">
        <f>IF(Calcu_ADJ!H38="ⅹ",Calcu_ADJ!H38,Calcu_ADJ!L38)</f>
        <v/>
      </c>
      <c r="AE480" s="529"/>
      <c r="AF480" s="529"/>
      <c r="AG480" s="529"/>
      <c r="AH480" s="529"/>
      <c r="AI480" s="529"/>
      <c r="AJ480" s="530"/>
      <c r="AK480" s="312"/>
      <c r="AL480" s="312"/>
      <c r="AM480" s="312"/>
      <c r="AN480" s="312"/>
      <c r="AO480" s="312"/>
      <c r="AP480" s="312"/>
      <c r="AQ480" s="312"/>
      <c r="AR480" s="86"/>
      <c r="AS480" s="86"/>
      <c r="AT480" s="312"/>
    </row>
    <row r="481" spans="1:46" s="312" customFormat="1" ht="18" customHeight="1"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54"/>
      <c r="Z481" s="354"/>
      <c r="AA481" s="354"/>
      <c r="AB481" s="354"/>
      <c r="AC481" s="354"/>
      <c r="AD481" s="354"/>
      <c r="AE481" s="354"/>
      <c r="AF481" s="354"/>
      <c r="AG481" s="354"/>
      <c r="AH481" s="354"/>
      <c r="AI481" s="354"/>
      <c r="AJ481" s="354"/>
      <c r="AK481" s="233"/>
      <c r="AL481" s="233"/>
      <c r="AM481" s="233"/>
      <c r="AN481" s="233"/>
      <c r="AO481" s="233"/>
      <c r="AP481" s="233"/>
      <c r="AQ481" s="233"/>
      <c r="AR481" s="86"/>
      <c r="AS481" s="86"/>
    </row>
    <row r="482" spans="1:46" s="89" customFormat="1" ht="18" customHeight="1">
      <c r="A482" s="241" t="str">
        <f ca="1">"■ "&amp;B443&amp;" "&amp;N443&amp;" 에서의 교정데이터"</f>
        <v>■ 0 0 에서의 교정데이터</v>
      </c>
      <c r="D482" s="242"/>
      <c r="E482" s="242"/>
      <c r="F482" s="242"/>
      <c r="H482" s="88"/>
      <c r="I482" s="239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</row>
    <row r="483" spans="1:46" s="89" customFormat="1" ht="18" customHeight="1">
      <c r="A483" s="131"/>
      <c r="B483" s="596" t="s">
        <v>218</v>
      </c>
      <c r="C483" s="597"/>
      <c r="D483" s="597"/>
      <c r="E483" s="597"/>
      <c r="F483" s="597"/>
      <c r="G483" s="597"/>
      <c r="H483" s="598"/>
      <c r="I483" s="596" t="s">
        <v>758</v>
      </c>
      <c r="J483" s="597"/>
      <c r="K483" s="597"/>
      <c r="L483" s="597"/>
      <c r="M483" s="597"/>
      <c r="N483" s="597"/>
      <c r="O483" s="598"/>
      <c r="P483" s="671" t="e">
        <f>Calcu!$J$328&amp;" 지시값"</f>
        <v>#N/A</v>
      </c>
      <c r="Q483" s="672"/>
      <c r="R483" s="672"/>
      <c r="S483" s="672"/>
      <c r="T483" s="672"/>
      <c r="U483" s="672"/>
      <c r="V483" s="672"/>
      <c r="W483" s="672"/>
      <c r="X483" s="672"/>
      <c r="Y483" s="672"/>
      <c r="Z483" s="672"/>
      <c r="AA483" s="672"/>
      <c r="AB483" s="672"/>
      <c r="AC483" s="672"/>
      <c r="AD483" s="672"/>
      <c r="AE483" s="672"/>
      <c r="AF483" s="672"/>
      <c r="AG483" s="672"/>
      <c r="AH483" s="673" t="s">
        <v>571</v>
      </c>
      <c r="AI483" s="673"/>
      <c r="AJ483" s="673"/>
      <c r="AK483" s="673"/>
      <c r="AL483" s="673"/>
      <c r="AM483" s="673"/>
      <c r="AN483" s="673"/>
      <c r="AO483" s="673"/>
      <c r="AP483" s="673"/>
      <c r="AQ483" s="673"/>
      <c r="AR483" s="673"/>
      <c r="AS483" s="674"/>
      <c r="AT483" s="88"/>
    </row>
    <row r="484" spans="1:46" s="89" customFormat="1" ht="18" customHeight="1">
      <c r="A484" s="131"/>
      <c r="B484" s="599"/>
      <c r="C484" s="600"/>
      <c r="D484" s="600"/>
      <c r="E484" s="600"/>
      <c r="F484" s="600"/>
      <c r="G484" s="600"/>
      <c r="H484" s="601"/>
      <c r="I484" s="602"/>
      <c r="J484" s="603"/>
      <c r="K484" s="603"/>
      <c r="L484" s="603"/>
      <c r="M484" s="603"/>
      <c r="N484" s="603"/>
      <c r="O484" s="604"/>
      <c r="P484" s="605" t="s">
        <v>211</v>
      </c>
      <c r="Q484" s="606"/>
      <c r="R484" s="606"/>
      <c r="S484" s="606"/>
      <c r="T484" s="606"/>
      <c r="U484" s="607"/>
      <c r="V484" s="605" t="s">
        <v>212</v>
      </c>
      <c r="W484" s="606"/>
      <c r="X484" s="606"/>
      <c r="Y484" s="606"/>
      <c r="Z484" s="606"/>
      <c r="AA484" s="607"/>
      <c r="AB484" s="605" t="s">
        <v>213</v>
      </c>
      <c r="AC484" s="606"/>
      <c r="AD484" s="606"/>
      <c r="AE484" s="606"/>
      <c r="AF484" s="606"/>
      <c r="AG484" s="607"/>
      <c r="AH484" s="605" t="s">
        <v>219</v>
      </c>
      <c r="AI484" s="606"/>
      <c r="AJ484" s="606"/>
      <c r="AK484" s="606"/>
      <c r="AL484" s="606"/>
      <c r="AM484" s="607"/>
      <c r="AN484" s="605" t="s">
        <v>220</v>
      </c>
      <c r="AO484" s="606"/>
      <c r="AP484" s="606"/>
      <c r="AQ484" s="606"/>
      <c r="AR484" s="606"/>
      <c r="AS484" s="607"/>
      <c r="AT484" s="88"/>
    </row>
    <row r="485" spans="1:46" s="89" customFormat="1" ht="18" customHeight="1">
      <c r="A485" s="131"/>
      <c r="B485" s="602"/>
      <c r="C485" s="603"/>
      <c r="D485" s="603"/>
      <c r="E485" s="603"/>
      <c r="F485" s="603"/>
      <c r="G485" s="603"/>
      <c r="H485" s="604"/>
      <c r="I485" s="608">
        <f ca="1">I450</f>
        <v>0</v>
      </c>
      <c r="J485" s="609"/>
      <c r="K485" s="609"/>
      <c r="L485" s="609"/>
      <c r="M485" s="609"/>
      <c r="N485" s="609"/>
      <c r="O485" s="610"/>
      <c r="P485" s="608">
        <f ca="1">P450</f>
        <v>0</v>
      </c>
      <c r="Q485" s="609"/>
      <c r="R485" s="609"/>
      <c r="S485" s="609"/>
      <c r="T485" s="609"/>
      <c r="U485" s="610"/>
      <c r="V485" s="608">
        <f ca="1">W450</f>
        <v>0</v>
      </c>
      <c r="W485" s="609"/>
      <c r="X485" s="609"/>
      <c r="Y485" s="609"/>
      <c r="Z485" s="609"/>
      <c r="AA485" s="610"/>
      <c r="AB485" s="608">
        <f ca="1">AD450</f>
        <v>0</v>
      </c>
      <c r="AC485" s="609"/>
      <c r="AD485" s="609"/>
      <c r="AE485" s="609"/>
      <c r="AF485" s="609"/>
      <c r="AG485" s="610"/>
      <c r="AH485" s="608">
        <f ca="1">Calcu_ADJ!H44</f>
        <v>0</v>
      </c>
      <c r="AI485" s="609"/>
      <c r="AJ485" s="609"/>
      <c r="AK485" s="609"/>
      <c r="AL485" s="609"/>
      <c r="AM485" s="610"/>
      <c r="AN485" s="608">
        <f ca="1">Calcu_ADJ!I44</f>
        <v>0</v>
      </c>
      <c r="AO485" s="609"/>
      <c r="AP485" s="609"/>
      <c r="AQ485" s="609"/>
      <c r="AR485" s="609"/>
      <c r="AS485" s="610"/>
      <c r="AT485" s="88"/>
    </row>
    <row r="486" spans="1:46" s="89" customFormat="1" ht="18" customHeight="1">
      <c r="A486" s="131"/>
      <c r="B486" s="628" t="e">
        <f>AL443</f>
        <v>#N/A</v>
      </c>
      <c r="C486" s="629"/>
      <c r="D486" s="629"/>
      <c r="E486" s="629"/>
      <c r="F486" s="629"/>
      <c r="G486" s="629"/>
      <c r="H486" s="630"/>
      <c r="I486" s="498" t="e">
        <f ca="1">OFFSET(I450,B486,0)</f>
        <v>#N/A</v>
      </c>
      <c r="J486" s="499"/>
      <c r="K486" s="499"/>
      <c r="L486" s="499"/>
      <c r="M486" s="499"/>
      <c r="N486" s="499"/>
      <c r="O486" s="500"/>
      <c r="P486" s="498" t="e">
        <f ca="1">OFFSET(Calcu_ADJ!Q8,B486,0)</f>
        <v>#N/A</v>
      </c>
      <c r="Q486" s="499"/>
      <c r="R486" s="499"/>
      <c r="S486" s="499"/>
      <c r="T486" s="499"/>
      <c r="U486" s="500"/>
      <c r="V486" s="498" t="e">
        <f ca="1">OFFSET(Calcu_ADJ!R8,B486,0)</f>
        <v>#N/A</v>
      </c>
      <c r="W486" s="499"/>
      <c r="X486" s="499"/>
      <c r="Y486" s="499"/>
      <c r="Z486" s="499"/>
      <c r="AA486" s="500"/>
      <c r="AB486" s="498" t="e">
        <f ca="1">OFFSET(Calcu_ADJ!S8,B486,0)</f>
        <v>#N/A</v>
      </c>
      <c r="AC486" s="499"/>
      <c r="AD486" s="499"/>
      <c r="AE486" s="499"/>
      <c r="AF486" s="499"/>
      <c r="AG486" s="500"/>
      <c r="AH486" s="631" t="e">
        <f ca="1">OFFSET(Calcu_ADJ!H44,B486,0)</f>
        <v>#N/A</v>
      </c>
      <c r="AI486" s="632"/>
      <c r="AJ486" s="632"/>
      <c r="AK486" s="632"/>
      <c r="AL486" s="632"/>
      <c r="AM486" s="633"/>
      <c r="AN486" s="631" t="e">
        <f ca="1">OFFSET(Calcu_ADJ!I44,B486,0)</f>
        <v>#N/A</v>
      </c>
      <c r="AO486" s="632"/>
      <c r="AP486" s="632"/>
      <c r="AQ486" s="632"/>
      <c r="AR486" s="632"/>
      <c r="AS486" s="633"/>
      <c r="AT486" s="88"/>
    </row>
    <row r="487" spans="1:46" s="89" customFormat="1" ht="18" customHeight="1">
      <c r="A487" s="131"/>
      <c r="B487" s="637" t="e">
        <f>B486</f>
        <v>#N/A</v>
      </c>
      <c r="C487" s="638"/>
      <c r="D487" s="638"/>
      <c r="E487" s="638"/>
      <c r="F487" s="638"/>
      <c r="G487" s="638"/>
      <c r="H487" s="639"/>
      <c r="I487" s="498" t="e">
        <f ca="1">I486</f>
        <v>#N/A</v>
      </c>
      <c r="J487" s="499"/>
      <c r="K487" s="499"/>
      <c r="L487" s="499"/>
      <c r="M487" s="499"/>
      <c r="N487" s="499"/>
      <c r="O487" s="500"/>
      <c r="P487" s="498" t="e">
        <f ca="1">OFFSET(Calcu_ADJ!Q23,B487,0)</f>
        <v>#N/A</v>
      </c>
      <c r="Q487" s="499"/>
      <c r="R487" s="499"/>
      <c r="S487" s="499"/>
      <c r="T487" s="499"/>
      <c r="U487" s="500"/>
      <c r="V487" s="498" t="e">
        <f ca="1">OFFSET(Calcu_ADJ!R23,B487,0)</f>
        <v>#N/A</v>
      </c>
      <c r="W487" s="499"/>
      <c r="X487" s="499"/>
      <c r="Y487" s="499"/>
      <c r="Z487" s="499"/>
      <c r="AA487" s="500"/>
      <c r="AB487" s="498" t="e">
        <f ca="1">OFFSET(Calcu_ADJ!S23,B487,0)</f>
        <v>#N/A</v>
      </c>
      <c r="AC487" s="499"/>
      <c r="AD487" s="499"/>
      <c r="AE487" s="499"/>
      <c r="AF487" s="499"/>
      <c r="AG487" s="500"/>
      <c r="AH487" s="634"/>
      <c r="AI487" s="635"/>
      <c r="AJ487" s="635"/>
      <c r="AK487" s="635"/>
      <c r="AL487" s="635"/>
      <c r="AM487" s="636"/>
      <c r="AN487" s="634"/>
      <c r="AO487" s="635"/>
      <c r="AP487" s="635"/>
      <c r="AQ487" s="635"/>
      <c r="AR487" s="635"/>
      <c r="AS487" s="636"/>
      <c r="AT487" s="88"/>
    </row>
    <row r="488" spans="1:46" s="89" customFormat="1" ht="18" customHeight="1">
      <c r="A488" s="131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  <c r="AR488" s="88"/>
      <c r="AS488" s="88"/>
      <c r="AT488" s="88"/>
    </row>
    <row r="489" spans="1:46" s="89" customFormat="1" ht="18" customHeight="1">
      <c r="A489" s="96" t="str">
        <f ca="1">"■ "&amp;B443&amp;" "&amp;N443&amp;" 에서의 영점보정 후 교정데이터"</f>
        <v>■ 0 0 에서의 영점보정 후 교정데이터</v>
      </c>
      <c r="B489" s="88"/>
      <c r="C489" s="238"/>
      <c r="D489" s="238"/>
      <c r="E489" s="238"/>
      <c r="F489" s="238"/>
      <c r="G489" s="239"/>
      <c r="H489" s="239"/>
      <c r="I489" s="239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  <c r="AR489" s="88"/>
      <c r="AS489" s="88"/>
      <c r="AT489" s="88"/>
    </row>
    <row r="490" spans="1:46" s="89" customFormat="1" ht="18" customHeight="1">
      <c r="A490" s="131"/>
      <c r="B490" s="596" t="s">
        <v>210</v>
      </c>
      <c r="C490" s="597"/>
      <c r="D490" s="597"/>
      <c r="E490" s="597"/>
      <c r="F490" s="597"/>
      <c r="G490" s="597"/>
      <c r="H490" s="598"/>
      <c r="I490" s="596" t="s">
        <v>720</v>
      </c>
      <c r="J490" s="616"/>
      <c r="K490" s="616"/>
      <c r="L490" s="616"/>
      <c r="M490" s="616"/>
      <c r="N490" s="616"/>
      <c r="O490" s="617"/>
      <c r="P490" s="605" t="e">
        <f>Calcu!$J$328&amp;" 지시값 (영점보정)"</f>
        <v>#N/A</v>
      </c>
      <c r="Q490" s="621"/>
      <c r="R490" s="621"/>
      <c r="S490" s="621"/>
      <c r="T490" s="621"/>
      <c r="U490" s="621"/>
      <c r="V490" s="621"/>
      <c r="W490" s="621"/>
      <c r="X490" s="621"/>
      <c r="Y490" s="621"/>
      <c r="Z490" s="621"/>
      <c r="AA490" s="621"/>
      <c r="AB490" s="621"/>
      <c r="AC490" s="621"/>
      <c r="AD490" s="621"/>
      <c r="AE490" s="621"/>
      <c r="AF490" s="621"/>
      <c r="AG490" s="621"/>
      <c r="AH490" s="621"/>
      <c r="AI490" s="621"/>
      <c r="AJ490" s="621"/>
      <c r="AK490" s="621"/>
      <c r="AL490" s="621"/>
      <c r="AM490" s="621"/>
      <c r="AN490" s="621"/>
      <c r="AO490" s="621"/>
      <c r="AP490" s="621"/>
      <c r="AQ490" s="621"/>
      <c r="AR490" s="621"/>
      <c r="AS490" s="622"/>
      <c r="AT490" s="88"/>
    </row>
    <row r="491" spans="1:46" s="89" customFormat="1" ht="18" customHeight="1">
      <c r="A491" s="131"/>
      <c r="B491" s="599"/>
      <c r="C491" s="600"/>
      <c r="D491" s="600"/>
      <c r="E491" s="600"/>
      <c r="F491" s="600"/>
      <c r="G491" s="600"/>
      <c r="H491" s="601"/>
      <c r="I491" s="618"/>
      <c r="J491" s="619"/>
      <c r="K491" s="619"/>
      <c r="L491" s="619"/>
      <c r="M491" s="619"/>
      <c r="N491" s="619"/>
      <c r="O491" s="620"/>
      <c r="P491" s="605" t="s">
        <v>211</v>
      </c>
      <c r="Q491" s="621"/>
      <c r="R491" s="621"/>
      <c r="S491" s="621"/>
      <c r="T491" s="621"/>
      <c r="U491" s="621"/>
      <c r="V491" s="622"/>
      <c r="W491" s="605" t="s">
        <v>212</v>
      </c>
      <c r="X491" s="621"/>
      <c r="Y491" s="621"/>
      <c r="Z491" s="621"/>
      <c r="AA491" s="621"/>
      <c r="AB491" s="621"/>
      <c r="AC491" s="622"/>
      <c r="AD491" s="605" t="s">
        <v>213</v>
      </c>
      <c r="AE491" s="621"/>
      <c r="AF491" s="621"/>
      <c r="AG491" s="621"/>
      <c r="AH491" s="621"/>
      <c r="AI491" s="621"/>
      <c r="AJ491" s="622"/>
      <c r="AK491" s="605" t="s">
        <v>222</v>
      </c>
      <c r="AL491" s="621"/>
      <c r="AM491" s="621"/>
      <c r="AN491" s="621"/>
      <c r="AO491" s="621"/>
      <c r="AP491" s="621"/>
      <c r="AQ491" s="621"/>
      <c r="AR491" s="621"/>
      <c r="AS491" s="622"/>
      <c r="AT491" s="88"/>
    </row>
    <row r="492" spans="1:46" s="89" customFormat="1" ht="18" customHeight="1">
      <c r="A492" s="131"/>
      <c r="B492" s="602"/>
      <c r="C492" s="603"/>
      <c r="D492" s="603"/>
      <c r="E492" s="603"/>
      <c r="F492" s="603"/>
      <c r="G492" s="603"/>
      <c r="H492" s="604"/>
      <c r="I492" s="623">
        <f ca="1">I485</f>
        <v>0</v>
      </c>
      <c r="J492" s="624"/>
      <c r="K492" s="624"/>
      <c r="L492" s="624"/>
      <c r="M492" s="624"/>
      <c r="N492" s="624"/>
      <c r="O492" s="625"/>
      <c r="P492" s="623">
        <f ca="1">P485</f>
        <v>0</v>
      </c>
      <c r="Q492" s="626"/>
      <c r="R492" s="626"/>
      <c r="S492" s="626"/>
      <c r="T492" s="626"/>
      <c r="U492" s="626"/>
      <c r="V492" s="627"/>
      <c r="W492" s="623">
        <f ca="1">V485</f>
        <v>0</v>
      </c>
      <c r="X492" s="626"/>
      <c r="Y492" s="626"/>
      <c r="Z492" s="626"/>
      <c r="AA492" s="626"/>
      <c r="AB492" s="626"/>
      <c r="AC492" s="627"/>
      <c r="AD492" s="623">
        <f ca="1">AB485</f>
        <v>0</v>
      </c>
      <c r="AE492" s="626"/>
      <c r="AF492" s="626"/>
      <c r="AG492" s="626"/>
      <c r="AH492" s="626"/>
      <c r="AI492" s="626"/>
      <c r="AJ492" s="627"/>
      <c r="AK492" s="623">
        <f ca="1">AH485</f>
        <v>0</v>
      </c>
      <c r="AL492" s="626"/>
      <c r="AM492" s="626"/>
      <c r="AN492" s="626"/>
      <c r="AO492" s="626"/>
      <c r="AP492" s="626"/>
      <c r="AQ492" s="626"/>
      <c r="AR492" s="626"/>
      <c r="AS492" s="627"/>
      <c r="AT492" s="88"/>
    </row>
    <row r="493" spans="1:46" s="89" customFormat="1" ht="18" customHeight="1">
      <c r="A493" s="131"/>
      <c r="B493" s="628" t="e">
        <f>B486</f>
        <v>#N/A</v>
      </c>
      <c r="C493" s="629"/>
      <c r="D493" s="629"/>
      <c r="E493" s="629"/>
      <c r="F493" s="629"/>
      <c r="G493" s="629"/>
      <c r="H493" s="630"/>
      <c r="I493" s="498" t="e">
        <f ca="1">I486</f>
        <v>#N/A</v>
      </c>
      <c r="J493" s="499"/>
      <c r="K493" s="499"/>
      <c r="L493" s="499"/>
      <c r="M493" s="499"/>
      <c r="N493" s="499"/>
      <c r="O493" s="500"/>
      <c r="P493" s="498" t="e">
        <f ca="1">OFFSET(Calcu_ADJ!U8,B493,0)</f>
        <v>#N/A</v>
      </c>
      <c r="Q493" s="501"/>
      <c r="R493" s="501"/>
      <c r="S493" s="501"/>
      <c r="T493" s="501"/>
      <c r="U493" s="501"/>
      <c r="V493" s="502"/>
      <c r="W493" s="498" t="e">
        <f ca="1">OFFSET(Calcu_ADJ!V8,B493,0)</f>
        <v>#N/A</v>
      </c>
      <c r="X493" s="501"/>
      <c r="Y493" s="501"/>
      <c r="Z493" s="501"/>
      <c r="AA493" s="501"/>
      <c r="AB493" s="501"/>
      <c r="AC493" s="502"/>
      <c r="AD493" s="498" t="e">
        <f ca="1">OFFSET(Calcu_ADJ!W8,B493,0)</f>
        <v>#N/A</v>
      </c>
      <c r="AE493" s="501"/>
      <c r="AF493" s="501"/>
      <c r="AG493" s="501"/>
      <c r="AH493" s="501"/>
      <c r="AI493" s="501"/>
      <c r="AJ493" s="502"/>
      <c r="AK493" s="498" t="e">
        <f ca="1">OFFSET(Calcu_ADJ!X8,B493,0)</f>
        <v>#N/A</v>
      </c>
      <c r="AL493" s="501"/>
      <c r="AM493" s="501"/>
      <c r="AN493" s="501"/>
      <c r="AO493" s="501"/>
      <c r="AP493" s="501"/>
      <c r="AQ493" s="501"/>
      <c r="AR493" s="501"/>
      <c r="AS493" s="502"/>
      <c r="AT493" s="88"/>
    </row>
    <row r="494" spans="1:46" s="89" customFormat="1" ht="18" customHeight="1">
      <c r="A494" s="131"/>
      <c r="B494" s="637" t="e">
        <f>B487</f>
        <v>#N/A</v>
      </c>
      <c r="C494" s="638"/>
      <c r="D494" s="638"/>
      <c r="E494" s="638"/>
      <c r="F494" s="638"/>
      <c r="G494" s="638"/>
      <c r="H494" s="639"/>
      <c r="I494" s="498" t="e">
        <f ca="1">I487</f>
        <v>#N/A</v>
      </c>
      <c r="J494" s="499"/>
      <c r="K494" s="499"/>
      <c r="L494" s="499"/>
      <c r="M494" s="499"/>
      <c r="N494" s="499"/>
      <c r="O494" s="500"/>
      <c r="P494" s="498" t="e">
        <f ca="1">OFFSET(Calcu_ADJ!U23,B494,0)</f>
        <v>#N/A</v>
      </c>
      <c r="Q494" s="501"/>
      <c r="R494" s="501"/>
      <c r="S494" s="501"/>
      <c r="T494" s="501"/>
      <c r="U494" s="501"/>
      <c r="V494" s="502"/>
      <c r="W494" s="498" t="e">
        <f ca="1">OFFSET(Calcu_ADJ!V23,B494,0)</f>
        <v>#N/A</v>
      </c>
      <c r="X494" s="501"/>
      <c r="Y494" s="501"/>
      <c r="Z494" s="501"/>
      <c r="AA494" s="501"/>
      <c r="AB494" s="501"/>
      <c r="AC494" s="502"/>
      <c r="AD494" s="498" t="e">
        <f ca="1">OFFSET(Calcu_ADJ!W23,B494,0)</f>
        <v>#N/A</v>
      </c>
      <c r="AE494" s="501"/>
      <c r="AF494" s="501"/>
      <c r="AG494" s="501"/>
      <c r="AH494" s="501"/>
      <c r="AI494" s="501"/>
      <c r="AJ494" s="502"/>
      <c r="AK494" s="498" t="e">
        <f ca="1">OFFSET(Calcu_ADJ!X23,B494,0)</f>
        <v>#N/A</v>
      </c>
      <c r="AL494" s="501"/>
      <c r="AM494" s="501"/>
      <c r="AN494" s="501"/>
      <c r="AO494" s="501"/>
      <c r="AP494" s="501"/>
      <c r="AQ494" s="501"/>
      <c r="AR494" s="501"/>
      <c r="AS494" s="502"/>
      <c r="AT494" s="88"/>
    </row>
    <row r="495" spans="1:46" s="89" customFormat="1" ht="18" customHeight="1">
      <c r="A495" s="131"/>
      <c r="B495" s="233"/>
      <c r="C495" s="309"/>
      <c r="D495" s="309"/>
      <c r="E495" s="309"/>
      <c r="F495" s="309"/>
      <c r="G495" s="309"/>
      <c r="H495" s="309"/>
      <c r="I495" s="233"/>
      <c r="J495" s="233"/>
      <c r="K495" s="233"/>
      <c r="L495" s="233"/>
      <c r="M495" s="233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  <c r="Y495" s="233"/>
      <c r="Z495" s="233"/>
      <c r="AA495" s="233"/>
      <c r="AB495" s="233"/>
      <c r="AC495" s="233"/>
      <c r="AD495" s="233"/>
      <c r="AE495" s="233"/>
      <c r="AF495" s="233"/>
      <c r="AG495" s="233"/>
      <c r="AH495" s="233"/>
      <c r="AI495" s="233"/>
      <c r="AJ495" s="233"/>
      <c r="AK495" s="233"/>
      <c r="AL495" s="233"/>
      <c r="AM495" s="233"/>
      <c r="AN495" s="233"/>
      <c r="AO495" s="233"/>
      <c r="AP495" s="233"/>
      <c r="AQ495" s="233"/>
      <c r="AR495" s="233"/>
      <c r="AS495" s="233"/>
      <c r="AT495" s="88"/>
    </row>
    <row r="496" spans="1:46" ht="18" customHeight="1">
      <c r="A496" s="130" t="s">
        <v>223</v>
      </c>
      <c r="B496" s="312"/>
      <c r="C496" s="312"/>
      <c r="D496" s="312"/>
      <c r="E496" s="312"/>
      <c r="F496" s="312"/>
      <c r="G496" s="312"/>
      <c r="H496" s="312"/>
      <c r="I496" s="312"/>
      <c r="J496" s="312"/>
      <c r="K496" s="312"/>
      <c r="L496" s="312"/>
      <c r="M496" s="312"/>
      <c r="N496" s="312"/>
      <c r="O496" s="312"/>
      <c r="P496" s="312"/>
      <c r="Q496" s="312"/>
      <c r="R496" s="312"/>
      <c r="S496" s="312"/>
      <c r="T496" s="312"/>
      <c r="U496" s="312"/>
      <c r="V496" s="312"/>
      <c r="W496" s="312"/>
      <c r="X496" s="312"/>
      <c r="Y496" s="312"/>
      <c r="Z496" s="312"/>
      <c r="AA496" s="312"/>
      <c r="AB496" s="312"/>
      <c r="AC496" s="312"/>
      <c r="AD496" s="312"/>
      <c r="AE496" s="312"/>
      <c r="AF496" s="312"/>
      <c r="AG496" s="312"/>
      <c r="AH496" s="312"/>
      <c r="AI496" s="312"/>
      <c r="AJ496" s="312"/>
      <c r="AK496" s="312"/>
      <c r="AL496" s="312"/>
      <c r="AM496" s="312"/>
      <c r="AN496" s="312"/>
      <c r="AO496" s="312"/>
      <c r="AP496" s="312"/>
      <c r="AQ496" s="312"/>
      <c r="AR496" s="312"/>
      <c r="AS496" s="312"/>
      <c r="AT496" s="312"/>
    </row>
    <row r="497" spans="1:92" ht="18" customHeight="1">
      <c r="A497" s="312"/>
      <c r="B497" s="570"/>
      <c r="C497" s="571"/>
      <c r="D497" s="505"/>
      <c r="E497" s="506"/>
      <c r="F497" s="506"/>
      <c r="G497" s="506"/>
      <c r="H497" s="507"/>
      <c r="I497" s="505">
        <v>1</v>
      </c>
      <c r="J497" s="506"/>
      <c r="K497" s="506"/>
      <c r="L497" s="506"/>
      <c r="M497" s="506"/>
      <c r="N497" s="506"/>
      <c r="O497" s="507"/>
      <c r="P497" s="505">
        <v>2</v>
      </c>
      <c r="Q497" s="506"/>
      <c r="R497" s="506"/>
      <c r="S497" s="506"/>
      <c r="T497" s="506"/>
      <c r="U497" s="506"/>
      <c r="V497" s="506"/>
      <c r="W497" s="507"/>
      <c r="X497" s="505">
        <v>3</v>
      </c>
      <c r="Y497" s="568"/>
      <c r="Z497" s="568"/>
      <c r="AA497" s="568"/>
      <c r="AB497" s="569"/>
      <c r="AC497" s="505">
        <v>4</v>
      </c>
      <c r="AD497" s="506"/>
      <c r="AE497" s="506"/>
      <c r="AF497" s="506"/>
      <c r="AG497" s="507"/>
      <c r="AH497" s="505">
        <v>5</v>
      </c>
      <c r="AI497" s="506"/>
      <c r="AJ497" s="506"/>
      <c r="AK497" s="506"/>
      <c r="AL497" s="506"/>
      <c r="AM497" s="506"/>
      <c r="AN497" s="506"/>
      <c r="AO497" s="507"/>
      <c r="AP497" s="505">
        <v>6</v>
      </c>
      <c r="AQ497" s="648"/>
      <c r="AR497" s="648"/>
      <c r="AS497" s="569"/>
      <c r="AT497" s="312"/>
    </row>
    <row r="498" spans="1:92" ht="18" customHeight="1">
      <c r="A498" s="312"/>
      <c r="B498" s="572"/>
      <c r="C498" s="573"/>
      <c r="D498" s="574" t="s">
        <v>224</v>
      </c>
      <c r="E498" s="575"/>
      <c r="F498" s="575"/>
      <c r="G498" s="575"/>
      <c r="H498" s="576"/>
      <c r="I498" s="574" t="s">
        <v>225</v>
      </c>
      <c r="J498" s="575"/>
      <c r="K498" s="575"/>
      <c r="L498" s="575"/>
      <c r="M498" s="575"/>
      <c r="N498" s="575"/>
      <c r="O498" s="576"/>
      <c r="P498" s="574" t="s">
        <v>227</v>
      </c>
      <c r="Q498" s="575"/>
      <c r="R498" s="575"/>
      <c r="S498" s="575"/>
      <c r="T498" s="575"/>
      <c r="U498" s="575"/>
      <c r="V498" s="575"/>
      <c r="W498" s="576"/>
      <c r="X498" s="574" t="s">
        <v>229</v>
      </c>
      <c r="Y498" s="589"/>
      <c r="Z498" s="589"/>
      <c r="AA498" s="589"/>
      <c r="AB498" s="590"/>
      <c r="AC498" s="574" t="s">
        <v>230</v>
      </c>
      <c r="AD498" s="575"/>
      <c r="AE498" s="575"/>
      <c r="AF498" s="575"/>
      <c r="AG498" s="576"/>
      <c r="AH498" s="574" t="s">
        <v>231</v>
      </c>
      <c r="AI498" s="575"/>
      <c r="AJ498" s="575"/>
      <c r="AK498" s="575"/>
      <c r="AL498" s="575"/>
      <c r="AM498" s="575"/>
      <c r="AN498" s="575"/>
      <c r="AO498" s="576"/>
      <c r="AP498" s="574" t="s">
        <v>232</v>
      </c>
      <c r="AQ498" s="649"/>
      <c r="AR498" s="649"/>
      <c r="AS498" s="590"/>
      <c r="AT498" s="312"/>
    </row>
    <row r="499" spans="1:92" ht="18" customHeight="1">
      <c r="A499" s="312"/>
      <c r="B499" s="572"/>
      <c r="C499" s="573"/>
      <c r="D499" s="577"/>
      <c r="E499" s="578"/>
      <c r="F499" s="578"/>
      <c r="G499" s="578"/>
      <c r="H499" s="579"/>
      <c r="I499" s="586" t="s">
        <v>233</v>
      </c>
      <c r="J499" s="587"/>
      <c r="K499" s="587"/>
      <c r="L499" s="587"/>
      <c r="M499" s="587"/>
      <c r="N499" s="587"/>
      <c r="O499" s="588"/>
      <c r="P499" s="583" t="s">
        <v>234</v>
      </c>
      <c r="Q499" s="584"/>
      <c r="R499" s="584"/>
      <c r="S499" s="584"/>
      <c r="T499" s="584"/>
      <c r="U499" s="584"/>
      <c r="V499" s="584"/>
      <c r="W499" s="585"/>
      <c r="X499" s="580"/>
      <c r="Y499" s="581"/>
      <c r="Z499" s="581"/>
      <c r="AA499" s="581"/>
      <c r="AB499" s="582"/>
      <c r="AC499" s="583" t="s">
        <v>235</v>
      </c>
      <c r="AD499" s="584"/>
      <c r="AE499" s="584"/>
      <c r="AF499" s="584"/>
      <c r="AG499" s="585"/>
      <c r="AH499" s="586" t="s">
        <v>236</v>
      </c>
      <c r="AI499" s="587"/>
      <c r="AJ499" s="587"/>
      <c r="AK499" s="587"/>
      <c r="AL499" s="587"/>
      <c r="AM499" s="587"/>
      <c r="AN499" s="587"/>
      <c r="AO499" s="588"/>
      <c r="AP499" s="580"/>
      <c r="AQ499" s="640"/>
      <c r="AR499" s="640"/>
      <c r="AS499" s="582"/>
      <c r="AT499" s="312"/>
    </row>
    <row r="500" spans="1:92" ht="18" customHeight="1">
      <c r="A500" s="312"/>
      <c r="B500" s="641" t="s">
        <v>237</v>
      </c>
      <c r="C500" s="642"/>
      <c r="D500" s="643" t="s">
        <v>722</v>
      </c>
      <c r="E500" s="644"/>
      <c r="F500" s="644"/>
      <c r="G500" s="644"/>
      <c r="H500" s="645"/>
      <c r="I500" s="511" t="e">
        <f ca="1">I486</f>
        <v>#N/A</v>
      </c>
      <c r="J500" s="512"/>
      <c r="K500" s="512"/>
      <c r="L500" s="512"/>
      <c r="M500" s="513">
        <f ca="1">I485</f>
        <v>0</v>
      </c>
      <c r="N500" s="564"/>
      <c r="O500" s="565"/>
      <c r="P500" s="646" t="e">
        <f ca="1">IF(OR(Z443="% of Reading",Z443="% of F.S"),I500*T443%,T443)/AF443</f>
        <v>#N/A</v>
      </c>
      <c r="Q500" s="647"/>
      <c r="R500" s="647"/>
      <c r="S500" s="647"/>
      <c r="T500" s="647"/>
      <c r="U500" s="513">
        <f ca="1">M500</f>
        <v>0</v>
      </c>
      <c r="V500" s="513"/>
      <c r="W500" s="514"/>
      <c r="X500" s="505" t="s">
        <v>238</v>
      </c>
      <c r="Y500" s="648"/>
      <c r="Z500" s="648"/>
      <c r="AA500" s="648"/>
      <c r="AB500" s="569"/>
      <c r="AC500" s="518">
        <v>1</v>
      </c>
      <c r="AD500" s="519"/>
      <c r="AE500" s="519"/>
      <c r="AF500" s="519"/>
      <c r="AG500" s="520"/>
      <c r="AH500" s="511" t="e">
        <f ca="1">P500*AC500</f>
        <v>#N/A</v>
      </c>
      <c r="AI500" s="512"/>
      <c r="AJ500" s="512"/>
      <c r="AK500" s="512"/>
      <c r="AL500" s="512"/>
      <c r="AM500" s="513">
        <f ca="1">U500</f>
        <v>0</v>
      </c>
      <c r="AN500" s="513"/>
      <c r="AO500" s="514"/>
      <c r="AP500" s="505" t="s">
        <v>239</v>
      </c>
      <c r="AQ500" s="648"/>
      <c r="AR500" s="648"/>
      <c r="AS500" s="569"/>
      <c r="AT500" s="312"/>
    </row>
    <row r="501" spans="1:92" ht="18" customHeight="1">
      <c r="A501" s="312"/>
      <c r="B501" s="570" t="s">
        <v>240</v>
      </c>
      <c r="C501" s="571"/>
      <c r="D501" s="643" t="s">
        <v>723</v>
      </c>
      <c r="E501" s="644"/>
      <c r="F501" s="644"/>
      <c r="G501" s="644"/>
      <c r="H501" s="645"/>
      <c r="I501" s="659" t="e">
        <f ca="1">AH486</f>
        <v>#N/A</v>
      </c>
      <c r="J501" s="660"/>
      <c r="K501" s="660"/>
      <c r="L501" s="660"/>
      <c r="M501" s="513">
        <f ca="1">AH485</f>
        <v>0</v>
      </c>
      <c r="N501" s="564"/>
      <c r="O501" s="565"/>
      <c r="P501" s="659" t="e">
        <f ca="1">SQRT(SUMSQ(P502,P503,P504,P505))</f>
        <v>#N/A</v>
      </c>
      <c r="Q501" s="660"/>
      <c r="R501" s="660"/>
      <c r="S501" s="660"/>
      <c r="T501" s="660"/>
      <c r="U501" s="513">
        <f ca="1">M501</f>
        <v>0</v>
      </c>
      <c r="V501" s="513"/>
      <c r="W501" s="514"/>
      <c r="X501" s="574" t="s">
        <v>241</v>
      </c>
      <c r="Y501" s="575"/>
      <c r="Z501" s="575"/>
      <c r="AA501" s="575"/>
      <c r="AB501" s="576"/>
      <c r="AC501" s="661">
        <v>-1</v>
      </c>
      <c r="AD501" s="662"/>
      <c r="AE501" s="662"/>
      <c r="AF501" s="662"/>
      <c r="AG501" s="663"/>
      <c r="AH501" s="659" t="e">
        <f ca="1">ABS(P501*AC501)</f>
        <v>#N/A</v>
      </c>
      <c r="AI501" s="660"/>
      <c r="AJ501" s="660"/>
      <c r="AK501" s="660"/>
      <c r="AL501" s="660"/>
      <c r="AM501" s="513">
        <f ca="1">U501</f>
        <v>0</v>
      </c>
      <c r="AN501" s="513"/>
      <c r="AO501" s="514"/>
      <c r="AP501" s="668" t="e">
        <f ca="1">IF(SUM(AH503:AM505)=0,"∞",AH501^4/SUM(AH503^4/AP503,AH504^4/AP504,AH505^4/AP505))</f>
        <v>#VALUE!</v>
      </c>
      <c r="AQ501" s="669"/>
      <c r="AR501" s="669"/>
      <c r="AS501" s="670"/>
      <c r="AT501" s="312"/>
    </row>
    <row r="502" spans="1:92" ht="18" customHeight="1">
      <c r="A502" s="312"/>
      <c r="B502" s="641" t="s">
        <v>242</v>
      </c>
      <c r="C502" s="642"/>
      <c r="D502" s="653" t="s">
        <v>724</v>
      </c>
      <c r="E502" s="654"/>
      <c r="F502" s="654"/>
      <c r="G502" s="654"/>
      <c r="H502" s="655"/>
      <c r="I502" s="656">
        <v>0</v>
      </c>
      <c r="J502" s="657"/>
      <c r="K502" s="657"/>
      <c r="L502" s="657"/>
      <c r="M502" s="657"/>
      <c r="N502" s="657"/>
      <c r="O502" s="658"/>
      <c r="P502" s="511" t="e">
        <f ca="1">H443/2/SQRT(3)</f>
        <v>#N/A</v>
      </c>
      <c r="Q502" s="512"/>
      <c r="R502" s="512"/>
      <c r="S502" s="512"/>
      <c r="T502" s="512"/>
      <c r="U502" s="512"/>
      <c r="V502" s="513">
        <f ca="1">U501</f>
        <v>0</v>
      </c>
      <c r="W502" s="514"/>
      <c r="X502" s="515" t="s">
        <v>241</v>
      </c>
      <c r="Y502" s="516"/>
      <c r="Z502" s="516"/>
      <c r="AA502" s="516"/>
      <c r="AB502" s="517"/>
      <c r="AC502" s="508">
        <v>1</v>
      </c>
      <c r="AD502" s="509"/>
      <c r="AE502" s="509"/>
      <c r="AF502" s="509"/>
      <c r="AG502" s="510"/>
      <c r="AH502" s="511" t="e">
        <f ca="1">P502*AC502</f>
        <v>#N/A</v>
      </c>
      <c r="AI502" s="512"/>
      <c r="AJ502" s="512"/>
      <c r="AK502" s="512"/>
      <c r="AL502" s="512"/>
      <c r="AM502" s="512"/>
      <c r="AN502" s="513">
        <f ca="1">V502</f>
        <v>0</v>
      </c>
      <c r="AO502" s="514"/>
      <c r="AP502" s="515" t="s">
        <v>239</v>
      </c>
      <c r="AQ502" s="676"/>
      <c r="AR502" s="676"/>
      <c r="AS502" s="677"/>
      <c r="AT502" s="312"/>
    </row>
    <row r="503" spans="1:92" ht="18" customHeight="1">
      <c r="A503" s="312"/>
      <c r="B503" s="641" t="s">
        <v>243</v>
      </c>
      <c r="C503" s="642"/>
      <c r="D503" s="653" t="s">
        <v>725</v>
      </c>
      <c r="E503" s="654"/>
      <c r="F503" s="654"/>
      <c r="G503" s="654"/>
      <c r="H503" s="655"/>
      <c r="I503" s="656">
        <v>0</v>
      </c>
      <c r="J503" s="657"/>
      <c r="K503" s="657"/>
      <c r="L503" s="657"/>
      <c r="M503" s="657"/>
      <c r="N503" s="657"/>
      <c r="O503" s="658"/>
      <c r="P503" s="511" t="e">
        <f ca="1">B445/2/SQRT(3)</f>
        <v>#VALUE!</v>
      </c>
      <c r="Q503" s="512"/>
      <c r="R503" s="512"/>
      <c r="S503" s="512"/>
      <c r="T503" s="512"/>
      <c r="U503" s="512"/>
      <c r="V503" s="513">
        <f ca="1">V502</f>
        <v>0</v>
      </c>
      <c r="W503" s="514"/>
      <c r="X503" s="515" t="s">
        <v>241</v>
      </c>
      <c r="Y503" s="516"/>
      <c r="Z503" s="516"/>
      <c r="AA503" s="516"/>
      <c r="AB503" s="517"/>
      <c r="AC503" s="508">
        <v>1</v>
      </c>
      <c r="AD503" s="509"/>
      <c r="AE503" s="509"/>
      <c r="AF503" s="509"/>
      <c r="AG503" s="510"/>
      <c r="AH503" s="511" t="e">
        <f ca="1">P503*AC503</f>
        <v>#VALUE!</v>
      </c>
      <c r="AI503" s="512"/>
      <c r="AJ503" s="512"/>
      <c r="AK503" s="512"/>
      <c r="AL503" s="512"/>
      <c r="AM503" s="512"/>
      <c r="AN503" s="513">
        <f ca="1">V503</f>
        <v>0</v>
      </c>
      <c r="AO503" s="514"/>
      <c r="AP503" s="515">
        <f>1/2*(100/20)^2</f>
        <v>12.5</v>
      </c>
      <c r="AQ503" s="516"/>
      <c r="AR503" s="516"/>
      <c r="AS503" s="517"/>
      <c r="AT503" s="312"/>
    </row>
    <row r="504" spans="1:92" ht="18" customHeight="1">
      <c r="A504" s="312"/>
      <c r="B504" s="641" t="s">
        <v>244</v>
      </c>
      <c r="C504" s="642"/>
      <c r="D504" s="653" t="s">
        <v>726</v>
      </c>
      <c r="E504" s="654"/>
      <c r="F504" s="654"/>
      <c r="G504" s="654"/>
      <c r="H504" s="655"/>
      <c r="I504" s="656">
        <v>0</v>
      </c>
      <c r="J504" s="657"/>
      <c r="K504" s="657"/>
      <c r="L504" s="657"/>
      <c r="M504" s="657"/>
      <c r="N504" s="657"/>
      <c r="O504" s="658"/>
      <c r="P504" s="511" t="e">
        <f ca="1">MAX(AK493:AS494)/2/SQRT(3)</f>
        <v>#N/A</v>
      </c>
      <c r="Q504" s="512"/>
      <c r="R504" s="512"/>
      <c r="S504" s="512"/>
      <c r="T504" s="512"/>
      <c r="U504" s="512"/>
      <c r="V504" s="513">
        <f ca="1">V503</f>
        <v>0</v>
      </c>
      <c r="W504" s="514"/>
      <c r="X504" s="515" t="s">
        <v>241</v>
      </c>
      <c r="Y504" s="516"/>
      <c r="Z504" s="516"/>
      <c r="AA504" s="516"/>
      <c r="AB504" s="517"/>
      <c r="AC504" s="508">
        <v>1</v>
      </c>
      <c r="AD504" s="509"/>
      <c r="AE504" s="509"/>
      <c r="AF504" s="509"/>
      <c r="AG504" s="510"/>
      <c r="AH504" s="511" t="e">
        <f ca="1">P504*AC504</f>
        <v>#N/A</v>
      </c>
      <c r="AI504" s="512"/>
      <c r="AJ504" s="512"/>
      <c r="AK504" s="512"/>
      <c r="AL504" s="512"/>
      <c r="AM504" s="512"/>
      <c r="AN504" s="513">
        <f ca="1">V504</f>
        <v>0</v>
      </c>
      <c r="AO504" s="514"/>
      <c r="AP504" s="515">
        <f>1/2*(100/20)^2</f>
        <v>12.5</v>
      </c>
      <c r="AQ504" s="516"/>
      <c r="AR504" s="516"/>
      <c r="AS504" s="517"/>
      <c r="AT504" s="312"/>
    </row>
    <row r="505" spans="1:92" ht="18" customHeight="1">
      <c r="A505" s="312"/>
      <c r="B505" s="641" t="s">
        <v>246</v>
      </c>
      <c r="C505" s="642"/>
      <c r="D505" s="653" t="s">
        <v>727</v>
      </c>
      <c r="E505" s="654"/>
      <c r="F505" s="654"/>
      <c r="G505" s="654"/>
      <c r="H505" s="655"/>
      <c r="I505" s="656">
        <v>0</v>
      </c>
      <c r="J505" s="657"/>
      <c r="K505" s="657"/>
      <c r="L505" s="657"/>
      <c r="M505" s="657"/>
      <c r="N505" s="657"/>
      <c r="O505" s="658"/>
      <c r="P505" s="511" t="e">
        <f ca="1">ABS(H445/2/SQRT(3))</f>
        <v>#N/A</v>
      </c>
      <c r="Q505" s="512"/>
      <c r="R505" s="512"/>
      <c r="S505" s="512"/>
      <c r="T505" s="512"/>
      <c r="U505" s="512"/>
      <c r="V505" s="513">
        <f ca="1">V504</f>
        <v>0</v>
      </c>
      <c r="W505" s="514"/>
      <c r="X505" s="515" t="s">
        <v>241</v>
      </c>
      <c r="Y505" s="516"/>
      <c r="Z505" s="516"/>
      <c r="AA505" s="516"/>
      <c r="AB505" s="517"/>
      <c r="AC505" s="508">
        <v>1</v>
      </c>
      <c r="AD505" s="509"/>
      <c r="AE505" s="509"/>
      <c r="AF505" s="509"/>
      <c r="AG505" s="510"/>
      <c r="AH505" s="511" t="e">
        <f ca="1">ABS(P505*AC505)</f>
        <v>#N/A</v>
      </c>
      <c r="AI505" s="512"/>
      <c r="AJ505" s="512"/>
      <c r="AK505" s="512"/>
      <c r="AL505" s="512"/>
      <c r="AM505" s="512"/>
      <c r="AN505" s="513">
        <f ca="1">V505</f>
        <v>0</v>
      </c>
      <c r="AO505" s="514"/>
      <c r="AP505" s="515">
        <f>1/2*(100/20)^2</f>
        <v>12.5</v>
      </c>
      <c r="AQ505" s="516"/>
      <c r="AR505" s="516"/>
      <c r="AS505" s="517"/>
      <c r="AT505" s="312"/>
    </row>
    <row r="506" spans="1:92" ht="18" customHeight="1">
      <c r="A506" s="312"/>
      <c r="B506" s="641" t="s">
        <v>247</v>
      </c>
      <c r="C506" s="642"/>
      <c r="D506" s="643" t="s">
        <v>728</v>
      </c>
      <c r="E506" s="644"/>
      <c r="F506" s="644"/>
      <c r="G506" s="644"/>
      <c r="H506" s="645"/>
      <c r="I506" s="646" t="e">
        <f ca="1">AN486</f>
        <v>#N/A</v>
      </c>
      <c r="J506" s="647"/>
      <c r="K506" s="647"/>
      <c r="L506" s="647"/>
      <c r="M506" s="513">
        <f ca="1">AN485</f>
        <v>0</v>
      </c>
      <c r="N506" s="564"/>
      <c r="O506" s="565"/>
      <c r="P506" s="664" t="s">
        <v>248</v>
      </c>
      <c r="Q506" s="665"/>
      <c r="R506" s="665"/>
      <c r="S506" s="665"/>
      <c r="T506" s="665"/>
      <c r="U506" s="665"/>
      <c r="V506" s="665"/>
      <c r="W506" s="666"/>
      <c r="X506" s="505" t="s">
        <v>248</v>
      </c>
      <c r="Y506" s="648"/>
      <c r="Z506" s="648"/>
      <c r="AA506" s="648"/>
      <c r="AB506" s="569"/>
      <c r="AC506" s="518" t="s">
        <v>248</v>
      </c>
      <c r="AD506" s="519"/>
      <c r="AE506" s="519"/>
      <c r="AF506" s="519"/>
      <c r="AG506" s="520"/>
      <c r="AH506" s="511" t="e">
        <f ca="1">SQRT(SUMSQ(AH500,AH501))</f>
        <v>#N/A</v>
      </c>
      <c r="AI506" s="512"/>
      <c r="AJ506" s="512"/>
      <c r="AK506" s="512"/>
      <c r="AL506" s="512"/>
      <c r="AM506" s="513">
        <f ca="1">M506</f>
        <v>0</v>
      </c>
      <c r="AN506" s="513"/>
      <c r="AO506" s="514"/>
      <c r="AP506" s="505" t="e">
        <f ca="1">IF(AP501="∞","∞",ROUNDDOWN(AH506^4/(AH501^4/AP501),0))</f>
        <v>#VALUE!</v>
      </c>
      <c r="AQ506" s="506"/>
      <c r="AR506" s="506"/>
      <c r="AS506" s="507"/>
      <c r="AT506" s="312"/>
      <c r="BD506" s="90"/>
      <c r="BE506" s="90"/>
      <c r="BF506" s="90"/>
      <c r="BG506" s="90"/>
      <c r="BH506" s="91"/>
      <c r="BI506" s="92"/>
      <c r="BJ506" s="92"/>
      <c r="BK506" s="93"/>
      <c r="BL506" s="93"/>
      <c r="BM506" s="93"/>
      <c r="BN506" s="93"/>
      <c r="BO506" s="93"/>
      <c r="BP506" s="93"/>
      <c r="BQ506" s="93"/>
      <c r="BR506" s="93"/>
      <c r="BS506" s="94"/>
      <c r="BT506" s="308"/>
      <c r="BU506" s="308"/>
      <c r="BV506" s="308"/>
      <c r="BW506" s="307"/>
      <c r="BX506" s="95"/>
      <c r="BY506" s="95"/>
      <c r="BZ506" s="95"/>
      <c r="CA506" s="95"/>
      <c r="CB506" s="95"/>
      <c r="CC506" s="129"/>
      <c r="CD506" s="129"/>
      <c r="CE506" s="129"/>
      <c r="CF506" s="129"/>
      <c r="CG506" s="129"/>
      <c r="CH506" s="91"/>
      <c r="CI506" s="92"/>
      <c r="CJ506" s="92"/>
      <c r="CK506" s="94"/>
      <c r="CL506" s="308"/>
      <c r="CM506" s="308"/>
      <c r="CN506" s="307"/>
    </row>
    <row r="507" spans="1:92" s="312" customFormat="1" ht="18" customHeight="1"/>
    <row r="508" spans="1:92" s="89" customFormat="1" ht="18" customHeight="1">
      <c r="A508" s="96" t="s">
        <v>607</v>
      </c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</row>
    <row r="509" spans="1:92" s="89" customFormat="1" ht="18" customHeight="1">
      <c r="B509" s="92" t="s">
        <v>608</v>
      </c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</row>
    <row r="510" spans="1:92" s="89" customFormat="1" ht="18" customHeight="1">
      <c r="A510" s="88"/>
      <c r="B510" s="88"/>
      <c r="C510" s="306"/>
      <c r="D510" s="88"/>
      <c r="E510" s="125"/>
      <c r="F510" s="88"/>
      <c r="G510" s="119" t="s">
        <v>759</v>
      </c>
      <c r="H510" s="503" t="s">
        <v>305</v>
      </c>
      <c r="I510" s="503"/>
      <c r="J510" s="504" t="e">
        <f ca="1">AH506</f>
        <v>#N/A</v>
      </c>
      <c r="K510" s="504"/>
      <c r="L510" s="504"/>
      <c r="M510" s="504"/>
      <c r="N510" s="343">
        <f ca="1">AM506</f>
        <v>0</v>
      </c>
      <c r="O510" s="310"/>
      <c r="P510" s="339"/>
      <c r="Q510" s="311" t="s">
        <v>306</v>
      </c>
      <c r="R510" s="504" t="e">
        <f ca="1">J510*2</f>
        <v>#N/A</v>
      </c>
      <c r="S510" s="504"/>
      <c r="T510" s="504"/>
      <c r="U510" s="504"/>
      <c r="V510" s="343">
        <f ca="1">N510</f>
        <v>0</v>
      </c>
      <c r="W510" s="312"/>
      <c r="X510" s="312"/>
      <c r="Y510" s="312"/>
      <c r="Z510" s="312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</row>
    <row r="511" spans="1:92" ht="18" customHeight="1">
      <c r="A511" s="312"/>
      <c r="B511" s="312"/>
      <c r="C511" s="312"/>
      <c r="D511" s="312"/>
      <c r="E511" s="312"/>
      <c r="F511" s="312"/>
      <c r="G511" s="312"/>
      <c r="H511" s="312"/>
      <c r="I511" s="312"/>
      <c r="J511" s="312"/>
      <c r="K511" s="312"/>
      <c r="L511" s="312"/>
      <c r="M511" s="312"/>
      <c r="N511" s="312"/>
      <c r="O511" s="312"/>
      <c r="P511" s="312"/>
      <c r="Q511" s="312"/>
      <c r="R511" s="312"/>
      <c r="S511" s="312"/>
      <c r="T511" s="312"/>
      <c r="U511" s="312"/>
      <c r="V511" s="312"/>
      <c r="W511" s="312"/>
      <c r="X511" s="312"/>
      <c r="Y511" s="312"/>
      <c r="Z511" s="312"/>
      <c r="AA511" s="312"/>
      <c r="AB511" s="312"/>
      <c r="AC511" s="312"/>
      <c r="AD511" s="312"/>
      <c r="AE511" s="312"/>
      <c r="AF511" s="312"/>
      <c r="AG511" s="312"/>
      <c r="AH511" s="312"/>
      <c r="AI511" s="312"/>
      <c r="AJ511" s="312"/>
      <c r="AK511" s="312"/>
      <c r="AL511" s="312"/>
      <c r="AM511" s="312"/>
      <c r="AN511" s="312"/>
      <c r="AO511" s="312"/>
      <c r="AP511" s="312"/>
      <c r="AQ511" s="312"/>
      <c r="AR511" s="312"/>
      <c r="AS511" s="312"/>
      <c r="AT511" s="312"/>
    </row>
    <row r="512" spans="1:92" ht="18" customHeight="1">
      <c r="A512" s="312"/>
      <c r="B512" s="233"/>
      <c r="C512" s="309"/>
      <c r="D512" s="309"/>
      <c r="E512" s="309"/>
      <c r="F512" s="309"/>
      <c r="G512" s="309"/>
      <c r="H512" s="309"/>
      <c r="I512" s="126"/>
      <c r="J512" s="309"/>
      <c r="K512" s="309"/>
      <c r="L512" s="309"/>
      <c r="M512" s="309"/>
      <c r="N512" s="309"/>
      <c r="O512" s="309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8"/>
      <c r="AA512" s="128"/>
      <c r="AB512" s="128"/>
      <c r="AC512" s="128"/>
      <c r="AD512" s="128"/>
      <c r="AE512" s="127"/>
      <c r="AF512" s="127"/>
      <c r="AG512" s="127"/>
      <c r="AH512" s="127"/>
      <c r="AI512" s="127"/>
      <c r="AJ512" s="127"/>
      <c r="AK512" s="127"/>
      <c r="AL512" s="127"/>
      <c r="AM512" s="127"/>
      <c r="AN512" s="127"/>
      <c r="AO512" s="127"/>
      <c r="AP512" s="127"/>
      <c r="AQ512" s="127"/>
      <c r="AR512" s="86"/>
      <c r="AS512" s="86"/>
      <c r="AT512" s="312"/>
    </row>
    <row r="513" spans="1:55" s="89" customFormat="1" ht="18.75" customHeight="1">
      <c r="A513" s="240" t="s">
        <v>307</v>
      </c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</row>
    <row r="514" spans="1:55" ht="18.75" customHeight="1">
      <c r="A514" s="130" t="s">
        <v>308</v>
      </c>
    </row>
    <row r="515" spans="1:55" ht="18.75" customHeight="1">
      <c r="B515" s="560" t="s">
        <v>309</v>
      </c>
      <c r="C515" s="560"/>
      <c r="D515" s="560"/>
      <c r="E515" s="560"/>
      <c r="F515" s="560"/>
      <c r="G515" s="560"/>
      <c r="H515" s="560" t="s">
        <v>310</v>
      </c>
      <c r="I515" s="560"/>
      <c r="J515" s="560"/>
      <c r="K515" s="560"/>
      <c r="L515" s="560"/>
      <c r="M515" s="560"/>
      <c r="N515" s="561" t="s">
        <v>311</v>
      </c>
      <c r="O515" s="561"/>
      <c r="P515" s="561"/>
      <c r="Q515" s="561"/>
      <c r="R515" s="561"/>
      <c r="S515" s="561"/>
      <c r="T515" s="495" t="s">
        <v>609</v>
      </c>
      <c r="U515" s="496"/>
      <c r="V515" s="496"/>
      <c r="W515" s="496"/>
      <c r="X515" s="496"/>
      <c r="Y515" s="496"/>
      <c r="Z515" s="496"/>
      <c r="AA515" s="496"/>
      <c r="AB515" s="496"/>
      <c r="AC515" s="496"/>
      <c r="AD515" s="496"/>
      <c r="AE515" s="497"/>
      <c r="AF515" s="562" t="s">
        <v>314</v>
      </c>
      <c r="AG515" s="562"/>
      <c r="AH515" s="562"/>
      <c r="AI515" s="562"/>
      <c r="AJ515" s="562"/>
      <c r="AK515" s="562"/>
      <c r="AL515" s="561" t="s">
        <v>315</v>
      </c>
      <c r="AM515" s="561"/>
      <c r="AN515" s="561"/>
      <c r="AO515" s="561"/>
      <c r="AP515" s="561"/>
      <c r="AQ515" s="561"/>
    </row>
    <row r="516" spans="1:55" ht="18.75" customHeight="1">
      <c r="B516" s="611">
        <f>MAX(Calcu_ADJ!D91:D120)</f>
        <v>0</v>
      </c>
      <c r="C516" s="611"/>
      <c r="D516" s="611"/>
      <c r="E516" s="611"/>
      <c r="F516" s="611"/>
      <c r="G516" s="611"/>
      <c r="H516" s="611" t="e">
        <f ca="1">Calcu_ADJ!J85*Calcu_ADJ!L85</f>
        <v>#N/A</v>
      </c>
      <c r="I516" s="611"/>
      <c r="J516" s="611"/>
      <c r="K516" s="611"/>
      <c r="L516" s="611"/>
      <c r="M516" s="611"/>
      <c r="N516" s="494">
        <f ca="1">Calcu_ADJ!D90</f>
        <v>0</v>
      </c>
      <c r="O516" s="494"/>
      <c r="P516" s="494"/>
      <c r="Q516" s="494"/>
      <c r="R516" s="494"/>
      <c r="S516" s="494"/>
      <c r="T516" s="521" t="e">
        <f ca="1">OFFSET(표준압력!Z118,AL516,0)</f>
        <v>#N/A</v>
      </c>
      <c r="U516" s="521"/>
      <c r="V516" s="521"/>
      <c r="W516" s="521"/>
      <c r="X516" s="521"/>
      <c r="Y516" s="521"/>
      <c r="Z516" s="521">
        <f ca="1">표준압력!AA119</f>
        <v>0</v>
      </c>
      <c r="AA516" s="521"/>
      <c r="AB516" s="521"/>
      <c r="AC516" s="521"/>
      <c r="AD516" s="521"/>
      <c r="AE516" s="521"/>
      <c r="AF516" s="494">
        <v>2</v>
      </c>
      <c r="AG516" s="494"/>
      <c r="AH516" s="494"/>
      <c r="AI516" s="494"/>
      <c r="AJ516" s="494"/>
      <c r="AK516" s="494"/>
      <c r="AL516" s="494" t="e">
        <f>MATCH(TRUE,Calcu_ADJ!I91:I120,0)</f>
        <v>#N/A</v>
      </c>
      <c r="AM516" s="494"/>
      <c r="AN516" s="494"/>
      <c r="AO516" s="494"/>
      <c r="AP516" s="494"/>
      <c r="AQ516" s="494"/>
    </row>
    <row r="517" spans="1:55" ht="18.75" customHeight="1">
      <c r="B517" s="561" t="s">
        <v>312</v>
      </c>
      <c r="C517" s="561"/>
      <c r="D517" s="561"/>
      <c r="E517" s="561"/>
      <c r="F517" s="561"/>
      <c r="G517" s="561"/>
      <c r="H517" s="561" t="s">
        <v>313</v>
      </c>
      <c r="I517" s="561"/>
      <c r="J517" s="561"/>
      <c r="K517" s="561"/>
      <c r="L517" s="561"/>
      <c r="M517" s="561"/>
      <c r="N517" s="495" t="s">
        <v>793</v>
      </c>
      <c r="O517" s="496"/>
      <c r="P517" s="496"/>
      <c r="Q517" s="496"/>
      <c r="R517" s="496"/>
      <c r="S517" s="496"/>
      <c r="T517" s="496"/>
      <c r="U517" s="496"/>
      <c r="V517" s="496"/>
      <c r="W517" s="496"/>
      <c r="X517" s="496"/>
      <c r="Y517" s="496"/>
      <c r="Z517" s="496"/>
      <c r="AA517" s="496"/>
      <c r="AB517" s="496"/>
      <c r="AC517" s="496"/>
      <c r="AD517" s="496"/>
      <c r="AE517" s="496"/>
      <c r="AF517" s="496"/>
      <c r="AG517" s="496"/>
      <c r="AH517" s="496"/>
      <c r="AI517" s="496"/>
      <c r="AJ517" s="496"/>
      <c r="AK517" s="497"/>
      <c r="AL517" s="392"/>
      <c r="AM517" s="392"/>
      <c r="AN517" s="392"/>
      <c r="AO517" s="392"/>
      <c r="AP517" s="392"/>
      <c r="AQ517" s="392"/>
      <c r="AR517" s="95"/>
      <c r="AS517" s="95"/>
      <c r="AT517" s="95"/>
      <c r="AU517" s="95"/>
      <c r="AV517" s="95"/>
      <c r="AW517" s="95"/>
      <c r="AX517" s="95"/>
      <c r="AY517" s="95"/>
      <c r="AZ517" s="95"/>
      <c r="BA517" s="95"/>
      <c r="BB517" s="95"/>
      <c r="BC517" s="95"/>
    </row>
    <row r="518" spans="1:55" ht="18.75" customHeight="1">
      <c r="B518" s="494" t="e">
        <f ca="1">MAX(ABS(Calcu_ADJ!Q106-Calcu_ADJ!Q91),ABS(Calcu_ADJ!R106-Calcu_ADJ!R91),ABS(Calcu_ADJ!S106-Calcu_ADJ!S91))</f>
        <v>#VALUE!</v>
      </c>
      <c r="C518" s="494"/>
      <c r="D518" s="494"/>
      <c r="E518" s="494"/>
      <c r="F518" s="494"/>
      <c r="G518" s="494"/>
      <c r="H518" s="494" t="e">
        <f ca="1">((P560-P559)+(V560-V559)+(AB560-AB559))/3</f>
        <v>#N/A</v>
      </c>
      <c r="I518" s="494"/>
      <c r="J518" s="494"/>
      <c r="K518" s="494"/>
      <c r="L518" s="494"/>
      <c r="M518" s="494"/>
      <c r="N518" s="494" t="str">
        <f ca="1">N221</f>
        <v/>
      </c>
      <c r="O518" s="494"/>
      <c r="P518" s="494"/>
      <c r="Q518" s="494"/>
      <c r="R518" s="494"/>
      <c r="S518" s="494"/>
      <c r="T518" s="494" t="str">
        <f t="shared" ref="T518" ca="1" si="7">T221</f>
        <v/>
      </c>
      <c r="U518" s="494"/>
      <c r="V518" s="494"/>
      <c r="W518" s="494"/>
      <c r="X518" s="494"/>
      <c r="Y518" s="494"/>
      <c r="Z518" s="494" t="str">
        <f t="shared" ref="Z518" ca="1" si="8">Z221</f>
        <v/>
      </c>
      <c r="AA518" s="494"/>
      <c r="AB518" s="494"/>
      <c r="AC518" s="494"/>
      <c r="AD518" s="494"/>
      <c r="AE518" s="494"/>
      <c r="AF518" s="494" t="str">
        <f t="shared" ref="AF518" ca="1" si="9">AF221</f>
        <v/>
      </c>
      <c r="AG518" s="494"/>
      <c r="AH518" s="494"/>
      <c r="AI518" s="494"/>
      <c r="AJ518" s="494"/>
      <c r="AK518" s="494"/>
      <c r="AL518" s="392"/>
      <c r="AM518" s="392"/>
      <c r="AN518" s="392"/>
      <c r="AO518" s="392"/>
      <c r="AP518" s="392"/>
      <c r="AQ518" s="392"/>
      <c r="AR518" s="95"/>
      <c r="AS518" s="95"/>
      <c r="AT518" s="95"/>
      <c r="AU518" s="95"/>
      <c r="AV518" s="95"/>
      <c r="AW518" s="95"/>
      <c r="AX518" s="95"/>
      <c r="AY518" s="95"/>
      <c r="AZ518" s="95"/>
      <c r="BA518" s="95"/>
      <c r="BB518" s="95"/>
      <c r="BC518" s="95"/>
    </row>
    <row r="519" spans="1:55" ht="18" customHeight="1">
      <c r="A519" s="312"/>
      <c r="B519" s="312"/>
      <c r="C519" s="312"/>
      <c r="D519" s="312"/>
      <c r="E519" s="312"/>
      <c r="F519" s="312"/>
      <c r="G519" s="312"/>
      <c r="H519" s="312"/>
      <c r="I519" s="312"/>
      <c r="J519" s="312"/>
      <c r="K519" s="312"/>
      <c r="L519" s="312"/>
      <c r="M519" s="312"/>
      <c r="N519" s="312"/>
      <c r="O519" s="312"/>
      <c r="P519" s="312"/>
      <c r="Q519" s="312"/>
      <c r="R519" s="312"/>
      <c r="S519" s="312"/>
      <c r="T519" s="312"/>
      <c r="U519" s="312"/>
      <c r="V519" s="312"/>
      <c r="W519" s="312"/>
      <c r="X519" s="312"/>
      <c r="Y519" s="312"/>
      <c r="Z519" s="312"/>
      <c r="AA519" s="312"/>
      <c r="AB519" s="312"/>
      <c r="AC519" s="312"/>
      <c r="AD519" s="312"/>
      <c r="AE519" s="312"/>
      <c r="AF519" s="312"/>
      <c r="AG519" s="312"/>
      <c r="AH519" s="312"/>
      <c r="AI519" s="312"/>
      <c r="AJ519" s="312"/>
      <c r="AK519" s="312"/>
      <c r="AL519" s="312"/>
      <c r="AM519" s="312"/>
      <c r="AN519" s="312"/>
      <c r="AO519" s="312"/>
      <c r="AP519" s="312"/>
      <c r="AQ519" s="312"/>
      <c r="AR519" s="312"/>
      <c r="AS519" s="312"/>
      <c r="AT519" s="312"/>
    </row>
    <row r="520" spans="1:55" ht="18" customHeight="1">
      <c r="A520" s="130" t="s">
        <v>209</v>
      </c>
      <c r="B520" s="312"/>
      <c r="C520" s="312"/>
      <c r="D520" s="312"/>
      <c r="E520" s="312"/>
      <c r="F520" s="312"/>
      <c r="G520" s="312"/>
      <c r="H520" s="312"/>
      <c r="I520" s="312"/>
      <c r="J520" s="312"/>
      <c r="K520" s="312"/>
      <c r="L520" s="312"/>
      <c r="M520" s="312"/>
      <c r="N520" s="312"/>
      <c r="O520" s="312"/>
      <c r="P520" s="312"/>
      <c r="Q520" s="312"/>
      <c r="R520" s="312"/>
      <c r="S520" s="312"/>
      <c r="T520" s="312"/>
      <c r="U520" s="312"/>
      <c r="V520" s="312"/>
      <c r="W520" s="312"/>
      <c r="X520" s="312"/>
      <c r="Y520" s="312"/>
      <c r="Z520" s="312"/>
      <c r="AA520" s="312"/>
      <c r="AB520" s="312"/>
      <c r="AC520" s="312"/>
      <c r="AD520" s="312"/>
      <c r="AE520" s="312"/>
      <c r="AF520" s="312"/>
      <c r="AG520" s="312"/>
      <c r="AH520" s="312"/>
      <c r="AI520" s="312"/>
      <c r="AJ520" s="312"/>
      <c r="AK520" s="312"/>
      <c r="AL520" s="312"/>
      <c r="AM520" s="312"/>
      <c r="AN520" s="312"/>
      <c r="AO520" s="312"/>
      <c r="AP520" s="312"/>
      <c r="AQ520" s="312"/>
      <c r="AR520" s="312"/>
      <c r="AS520" s="312"/>
      <c r="AT520" s="312"/>
    </row>
    <row r="521" spans="1:55" ht="18" customHeight="1">
      <c r="A521" s="312"/>
      <c r="B521" s="551" t="s">
        <v>210</v>
      </c>
      <c r="C521" s="552"/>
      <c r="D521" s="552"/>
      <c r="E521" s="552"/>
      <c r="F521" s="552"/>
      <c r="G521" s="552"/>
      <c r="H521" s="553"/>
      <c r="I521" s="551" t="s">
        <v>756</v>
      </c>
      <c r="J521" s="552"/>
      <c r="K521" s="552"/>
      <c r="L521" s="552"/>
      <c r="M521" s="552"/>
      <c r="N521" s="552"/>
      <c r="O521" s="553"/>
      <c r="P521" s="592" t="e">
        <f>Calcu!$J$328&amp;" 지시값"</f>
        <v>#N/A</v>
      </c>
      <c r="Q521" s="593"/>
      <c r="R521" s="593"/>
      <c r="S521" s="593"/>
      <c r="T521" s="593"/>
      <c r="U521" s="593"/>
      <c r="V521" s="593"/>
      <c r="W521" s="593"/>
      <c r="X521" s="593"/>
      <c r="Y521" s="593"/>
      <c r="Z521" s="593"/>
      <c r="AA521" s="593"/>
      <c r="AB521" s="593"/>
      <c r="AC521" s="593"/>
      <c r="AD521" s="594" t="s">
        <v>570</v>
      </c>
      <c r="AE521" s="594"/>
      <c r="AF521" s="594"/>
      <c r="AG521" s="594"/>
      <c r="AH521" s="594"/>
      <c r="AI521" s="594"/>
      <c r="AJ521" s="595"/>
      <c r="AK521" s="312"/>
      <c r="AL521" s="312"/>
      <c r="AM521" s="312"/>
      <c r="AN521" s="312"/>
      <c r="AO521" s="312"/>
      <c r="AP521" s="312"/>
      <c r="AQ521" s="312"/>
      <c r="AR521" s="86"/>
      <c r="AS521" s="86"/>
      <c r="AT521" s="312"/>
    </row>
    <row r="522" spans="1:55" ht="18" customHeight="1">
      <c r="A522" s="312"/>
      <c r="B522" s="554"/>
      <c r="C522" s="555"/>
      <c r="D522" s="555"/>
      <c r="E522" s="555"/>
      <c r="F522" s="555"/>
      <c r="G522" s="555"/>
      <c r="H522" s="556"/>
      <c r="I522" s="557"/>
      <c r="J522" s="558"/>
      <c r="K522" s="558"/>
      <c r="L522" s="558"/>
      <c r="M522" s="558"/>
      <c r="N522" s="558"/>
      <c r="O522" s="559"/>
      <c r="P522" s="548" t="s">
        <v>211</v>
      </c>
      <c r="Q522" s="549"/>
      <c r="R522" s="549"/>
      <c r="S522" s="549"/>
      <c r="T522" s="549"/>
      <c r="U522" s="549"/>
      <c r="V522" s="550"/>
      <c r="W522" s="548" t="s">
        <v>212</v>
      </c>
      <c r="X522" s="549"/>
      <c r="Y522" s="549"/>
      <c r="Z522" s="549"/>
      <c r="AA522" s="549"/>
      <c r="AB522" s="549"/>
      <c r="AC522" s="550"/>
      <c r="AD522" s="548" t="s">
        <v>213</v>
      </c>
      <c r="AE522" s="549"/>
      <c r="AF522" s="549"/>
      <c r="AG522" s="549"/>
      <c r="AH522" s="549"/>
      <c r="AI522" s="549"/>
      <c r="AJ522" s="550"/>
      <c r="AK522" s="312"/>
      <c r="AL522" s="312"/>
      <c r="AM522" s="312"/>
      <c r="AN522" s="312"/>
      <c r="AO522" s="312"/>
      <c r="AP522" s="312"/>
      <c r="AQ522" s="312"/>
      <c r="AR522" s="86"/>
      <c r="AS522" s="86"/>
      <c r="AT522" s="312"/>
    </row>
    <row r="523" spans="1:55" ht="18" customHeight="1">
      <c r="A523" s="312"/>
      <c r="B523" s="557"/>
      <c r="C523" s="558"/>
      <c r="D523" s="558"/>
      <c r="E523" s="558"/>
      <c r="F523" s="558"/>
      <c r="G523" s="558"/>
      <c r="H523" s="559"/>
      <c r="I523" s="563">
        <f ca="1">Calcu_ADJ!E90</f>
        <v>0</v>
      </c>
      <c r="J523" s="564"/>
      <c r="K523" s="564"/>
      <c r="L523" s="564"/>
      <c r="M523" s="564"/>
      <c r="N523" s="564"/>
      <c r="O523" s="565"/>
      <c r="P523" s="563">
        <f ca="1">Calcu_ADJ!J90</f>
        <v>0</v>
      </c>
      <c r="Q523" s="566"/>
      <c r="R523" s="566"/>
      <c r="S523" s="566"/>
      <c r="T523" s="566"/>
      <c r="U523" s="566"/>
      <c r="V523" s="567"/>
      <c r="W523" s="563">
        <f ca="1">Calcu_ADJ!K90</f>
        <v>0</v>
      </c>
      <c r="X523" s="566"/>
      <c r="Y523" s="566"/>
      <c r="Z523" s="566"/>
      <c r="AA523" s="566"/>
      <c r="AB523" s="566"/>
      <c r="AC523" s="567"/>
      <c r="AD523" s="563">
        <f ca="1">Calcu_ADJ!L90</f>
        <v>0</v>
      </c>
      <c r="AE523" s="566"/>
      <c r="AF523" s="566"/>
      <c r="AG523" s="566"/>
      <c r="AH523" s="566"/>
      <c r="AI523" s="566"/>
      <c r="AJ523" s="567"/>
      <c r="AK523" s="312"/>
      <c r="AL523" s="312"/>
      <c r="AM523" s="312"/>
      <c r="AN523" s="312"/>
      <c r="AO523" s="312"/>
      <c r="AP523" s="312"/>
      <c r="AQ523" s="312"/>
      <c r="AR523" s="86"/>
      <c r="AS523" s="86"/>
      <c r="AT523" s="312"/>
    </row>
    <row r="524" spans="1:55" ht="18" customHeight="1">
      <c r="A524" s="312"/>
      <c r="B524" s="545">
        <f>Calcu_ADJ!C91</f>
        <v>1</v>
      </c>
      <c r="C524" s="546"/>
      <c r="D524" s="546"/>
      <c r="E524" s="546"/>
      <c r="F524" s="546"/>
      <c r="G524" s="546"/>
      <c r="H524" s="547"/>
      <c r="I524" s="526" t="str">
        <f>Calcu_ADJ!E91</f>
        <v/>
      </c>
      <c r="J524" s="527"/>
      <c r="K524" s="527"/>
      <c r="L524" s="527"/>
      <c r="M524" s="527"/>
      <c r="N524" s="527"/>
      <c r="O524" s="528"/>
      <c r="P524" s="526" t="str">
        <f>Calcu_ADJ!J91</f>
        <v/>
      </c>
      <c r="Q524" s="529"/>
      <c r="R524" s="529"/>
      <c r="S524" s="529"/>
      <c r="T524" s="529"/>
      <c r="U524" s="529"/>
      <c r="V524" s="530"/>
      <c r="W524" s="526" t="str">
        <f>IF(Calcu_ADJ!G91="ⅹ",Calcu_ADJ!G91,Calcu_ADJ!K91)</f>
        <v/>
      </c>
      <c r="X524" s="529"/>
      <c r="Y524" s="529"/>
      <c r="Z524" s="529"/>
      <c r="AA524" s="529"/>
      <c r="AB524" s="529"/>
      <c r="AC524" s="530"/>
      <c r="AD524" s="526" t="str">
        <f>IF(Calcu_ADJ!H91="ⅹ",Calcu_ADJ!H91,Calcu_ADJ!L91)</f>
        <v/>
      </c>
      <c r="AE524" s="529"/>
      <c r="AF524" s="529"/>
      <c r="AG524" s="529"/>
      <c r="AH524" s="529"/>
      <c r="AI524" s="529"/>
      <c r="AJ524" s="530"/>
      <c r="AK524" s="312"/>
      <c r="AL524" s="312"/>
      <c r="AM524" s="312"/>
      <c r="AN524" s="312"/>
      <c r="AO524" s="312"/>
      <c r="AP524" s="312"/>
      <c r="AQ524" s="312"/>
      <c r="AR524" s="86"/>
      <c r="AS524" s="86"/>
      <c r="AT524" s="312"/>
    </row>
    <row r="525" spans="1:55" ht="18" customHeight="1">
      <c r="A525" s="312"/>
      <c r="B525" s="545">
        <f>Calcu_ADJ!C92</f>
        <v>2</v>
      </c>
      <c r="C525" s="546"/>
      <c r="D525" s="546"/>
      <c r="E525" s="546"/>
      <c r="F525" s="546"/>
      <c r="G525" s="546"/>
      <c r="H525" s="547"/>
      <c r="I525" s="526" t="str">
        <f>Calcu_ADJ!E92</f>
        <v/>
      </c>
      <c r="J525" s="527"/>
      <c r="K525" s="527"/>
      <c r="L525" s="527"/>
      <c r="M525" s="527"/>
      <c r="N525" s="527"/>
      <c r="O525" s="528"/>
      <c r="P525" s="526" t="str">
        <f>Calcu_ADJ!J92</f>
        <v/>
      </c>
      <c r="Q525" s="529"/>
      <c r="R525" s="529"/>
      <c r="S525" s="529"/>
      <c r="T525" s="529"/>
      <c r="U525" s="529"/>
      <c r="V525" s="530"/>
      <c r="W525" s="526" t="str">
        <f>IF(Calcu_ADJ!G92="ⅹ",Calcu_ADJ!G92,Calcu_ADJ!K92)</f>
        <v/>
      </c>
      <c r="X525" s="529"/>
      <c r="Y525" s="529"/>
      <c r="Z525" s="529"/>
      <c r="AA525" s="529"/>
      <c r="AB525" s="529"/>
      <c r="AC525" s="530"/>
      <c r="AD525" s="526" t="str">
        <f>IF(Calcu_ADJ!H92="ⅹ",Calcu_ADJ!H92,Calcu_ADJ!L92)</f>
        <v/>
      </c>
      <c r="AE525" s="529"/>
      <c r="AF525" s="529"/>
      <c r="AG525" s="529"/>
      <c r="AH525" s="529"/>
      <c r="AI525" s="529"/>
      <c r="AJ525" s="530"/>
      <c r="AK525" s="312"/>
      <c r="AL525" s="312"/>
      <c r="AM525" s="312"/>
      <c r="AN525" s="312"/>
      <c r="AO525" s="312"/>
      <c r="AP525" s="312"/>
      <c r="AQ525" s="312"/>
      <c r="AR525" s="86"/>
      <c r="AS525" s="86"/>
      <c r="AT525" s="312"/>
    </row>
    <row r="526" spans="1:55" ht="18" customHeight="1">
      <c r="A526" s="312"/>
      <c r="B526" s="545">
        <f>Calcu_ADJ!C93</f>
        <v>3</v>
      </c>
      <c r="C526" s="546"/>
      <c r="D526" s="546"/>
      <c r="E526" s="546"/>
      <c r="F526" s="546"/>
      <c r="G526" s="546"/>
      <c r="H526" s="547"/>
      <c r="I526" s="526" t="str">
        <f>Calcu_ADJ!E93</f>
        <v/>
      </c>
      <c r="J526" s="527"/>
      <c r="K526" s="527"/>
      <c r="L526" s="527"/>
      <c r="M526" s="527"/>
      <c r="N526" s="527"/>
      <c r="O526" s="528"/>
      <c r="P526" s="526" t="str">
        <f>Calcu_ADJ!J93</f>
        <v/>
      </c>
      <c r="Q526" s="529"/>
      <c r="R526" s="529"/>
      <c r="S526" s="529"/>
      <c r="T526" s="529"/>
      <c r="U526" s="529"/>
      <c r="V526" s="530"/>
      <c r="W526" s="526" t="str">
        <f>IF(Calcu_ADJ!G93="ⅹ",Calcu_ADJ!G93,Calcu_ADJ!K93)</f>
        <v/>
      </c>
      <c r="X526" s="529"/>
      <c r="Y526" s="529"/>
      <c r="Z526" s="529"/>
      <c r="AA526" s="529"/>
      <c r="AB526" s="529"/>
      <c r="AC526" s="530"/>
      <c r="AD526" s="526" t="str">
        <f>IF(Calcu_ADJ!H93="ⅹ",Calcu_ADJ!H93,Calcu_ADJ!L93)</f>
        <v/>
      </c>
      <c r="AE526" s="529"/>
      <c r="AF526" s="529"/>
      <c r="AG526" s="529"/>
      <c r="AH526" s="529"/>
      <c r="AI526" s="529"/>
      <c r="AJ526" s="530"/>
      <c r="AK526" s="312"/>
      <c r="AL526" s="312"/>
      <c r="AM526" s="312"/>
      <c r="AN526" s="312"/>
      <c r="AO526" s="312"/>
      <c r="AP526" s="312"/>
      <c r="AQ526" s="312"/>
      <c r="AR526" s="86"/>
      <c r="AS526" s="86"/>
      <c r="AT526" s="312"/>
    </row>
    <row r="527" spans="1:55" ht="18" customHeight="1">
      <c r="A527" s="312"/>
      <c r="B527" s="545">
        <f>Calcu_ADJ!C94</f>
        <v>4</v>
      </c>
      <c r="C527" s="546"/>
      <c r="D527" s="546"/>
      <c r="E527" s="546"/>
      <c r="F527" s="546"/>
      <c r="G527" s="546"/>
      <c r="H527" s="547"/>
      <c r="I527" s="526" t="str">
        <f>Calcu_ADJ!E94</f>
        <v/>
      </c>
      <c r="J527" s="527"/>
      <c r="K527" s="527"/>
      <c r="L527" s="527"/>
      <c r="M527" s="527"/>
      <c r="N527" s="527"/>
      <c r="O527" s="528"/>
      <c r="P527" s="526" t="str">
        <f>Calcu_ADJ!J94</f>
        <v/>
      </c>
      <c r="Q527" s="529"/>
      <c r="R527" s="529"/>
      <c r="S527" s="529"/>
      <c r="T527" s="529"/>
      <c r="U527" s="529"/>
      <c r="V527" s="530"/>
      <c r="W527" s="526" t="str">
        <f>IF(Calcu_ADJ!G94="ⅹ",Calcu_ADJ!G94,Calcu_ADJ!K94)</f>
        <v/>
      </c>
      <c r="X527" s="529"/>
      <c r="Y527" s="529"/>
      <c r="Z527" s="529"/>
      <c r="AA527" s="529"/>
      <c r="AB527" s="529"/>
      <c r="AC527" s="530"/>
      <c r="AD527" s="526" t="str">
        <f>IF(Calcu_ADJ!H94="ⅹ",Calcu_ADJ!H94,Calcu_ADJ!L94)</f>
        <v/>
      </c>
      <c r="AE527" s="529"/>
      <c r="AF527" s="529"/>
      <c r="AG527" s="529"/>
      <c r="AH527" s="529"/>
      <c r="AI527" s="529"/>
      <c r="AJ527" s="530"/>
      <c r="AK527" s="312"/>
      <c r="AL527" s="312"/>
      <c r="AM527" s="312"/>
      <c r="AN527" s="312"/>
      <c r="AO527" s="312"/>
      <c r="AP527" s="312"/>
      <c r="AQ527" s="312"/>
      <c r="AR527" s="86"/>
      <c r="AS527" s="86"/>
      <c r="AT527" s="312"/>
    </row>
    <row r="528" spans="1:55" ht="18" customHeight="1">
      <c r="A528" s="312"/>
      <c r="B528" s="545">
        <f>Calcu_ADJ!C95</f>
        <v>5</v>
      </c>
      <c r="C528" s="546"/>
      <c r="D528" s="546"/>
      <c r="E528" s="546"/>
      <c r="F528" s="546"/>
      <c r="G528" s="546"/>
      <c r="H528" s="547"/>
      <c r="I528" s="526" t="str">
        <f>Calcu_ADJ!E95</f>
        <v/>
      </c>
      <c r="J528" s="527"/>
      <c r="K528" s="527"/>
      <c r="L528" s="527"/>
      <c r="M528" s="527"/>
      <c r="N528" s="527"/>
      <c r="O528" s="528"/>
      <c r="P528" s="526" t="str">
        <f>Calcu_ADJ!J95</f>
        <v/>
      </c>
      <c r="Q528" s="529"/>
      <c r="R528" s="529"/>
      <c r="S528" s="529"/>
      <c r="T528" s="529"/>
      <c r="U528" s="529"/>
      <c r="V528" s="530"/>
      <c r="W528" s="526" t="str">
        <f>IF(Calcu_ADJ!G95="ⅹ",Calcu_ADJ!G95,Calcu_ADJ!K95)</f>
        <v/>
      </c>
      <c r="X528" s="529"/>
      <c r="Y528" s="529"/>
      <c r="Z528" s="529"/>
      <c r="AA528" s="529"/>
      <c r="AB528" s="529"/>
      <c r="AC528" s="530"/>
      <c r="AD528" s="526" t="str">
        <f>IF(Calcu_ADJ!H95="ⅹ",Calcu_ADJ!H95,Calcu_ADJ!L95)</f>
        <v/>
      </c>
      <c r="AE528" s="529"/>
      <c r="AF528" s="529"/>
      <c r="AG528" s="529"/>
      <c r="AH528" s="529"/>
      <c r="AI528" s="529"/>
      <c r="AJ528" s="530"/>
      <c r="AK528" s="312"/>
      <c r="AL528" s="312"/>
      <c r="AM528" s="312"/>
      <c r="AN528" s="312"/>
      <c r="AO528" s="312"/>
      <c r="AP528" s="312"/>
      <c r="AQ528" s="312"/>
      <c r="AR528" s="86"/>
      <c r="AS528" s="86"/>
      <c r="AT528" s="312"/>
    </row>
    <row r="529" spans="1:46" ht="18" customHeight="1">
      <c r="A529" s="312"/>
      <c r="B529" s="545">
        <f>Calcu_ADJ!C96</f>
        <v>6</v>
      </c>
      <c r="C529" s="546"/>
      <c r="D529" s="546"/>
      <c r="E529" s="546"/>
      <c r="F529" s="546"/>
      <c r="G529" s="546"/>
      <c r="H529" s="547"/>
      <c r="I529" s="526" t="str">
        <f>Calcu_ADJ!E96</f>
        <v/>
      </c>
      <c r="J529" s="527"/>
      <c r="K529" s="527"/>
      <c r="L529" s="527"/>
      <c r="M529" s="527"/>
      <c r="N529" s="527"/>
      <c r="O529" s="528"/>
      <c r="P529" s="526" t="str">
        <f>Calcu_ADJ!J96</f>
        <v/>
      </c>
      <c r="Q529" s="529"/>
      <c r="R529" s="529"/>
      <c r="S529" s="529"/>
      <c r="T529" s="529"/>
      <c r="U529" s="529"/>
      <c r="V529" s="530"/>
      <c r="W529" s="526" t="str">
        <f>IF(Calcu_ADJ!G96="ⅹ",Calcu_ADJ!G96,Calcu_ADJ!K96)</f>
        <v/>
      </c>
      <c r="X529" s="529"/>
      <c r="Y529" s="529"/>
      <c r="Z529" s="529"/>
      <c r="AA529" s="529"/>
      <c r="AB529" s="529"/>
      <c r="AC529" s="530"/>
      <c r="AD529" s="526" t="str">
        <f>IF(Calcu_ADJ!H96="ⅹ",Calcu_ADJ!H96,Calcu_ADJ!L96)</f>
        <v/>
      </c>
      <c r="AE529" s="529"/>
      <c r="AF529" s="529"/>
      <c r="AG529" s="529"/>
      <c r="AH529" s="529"/>
      <c r="AI529" s="529"/>
      <c r="AJ529" s="530"/>
      <c r="AK529" s="312"/>
      <c r="AL529" s="312"/>
      <c r="AM529" s="312"/>
      <c r="AN529" s="312"/>
      <c r="AO529" s="312"/>
      <c r="AP529" s="312"/>
      <c r="AQ529" s="312"/>
      <c r="AR529" s="86"/>
      <c r="AS529" s="86"/>
      <c r="AT529" s="312"/>
    </row>
    <row r="530" spans="1:46" ht="18" customHeight="1">
      <c r="A530" s="312"/>
      <c r="B530" s="545">
        <f>Calcu_ADJ!C97</f>
        <v>7</v>
      </c>
      <c r="C530" s="546"/>
      <c r="D530" s="546"/>
      <c r="E530" s="546"/>
      <c r="F530" s="546"/>
      <c r="G530" s="546"/>
      <c r="H530" s="547"/>
      <c r="I530" s="526" t="str">
        <f>Calcu_ADJ!E97</f>
        <v/>
      </c>
      <c r="J530" s="527"/>
      <c r="K530" s="527"/>
      <c r="L530" s="527"/>
      <c r="M530" s="527"/>
      <c r="N530" s="527"/>
      <c r="O530" s="528"/>
      <c r="P530" s="526" t="str">
        <f>Calcu_ADJ!J97</f>
        <v/>
      </c>
      <c r="Q530" s="529"/>
      <c r="R530" s="529"/>
      <c r="S530" s="529"/>
      <c r="T530" s="529"/>
      <c r="U530" s="529"/>
      <c r="V530" s="530"/>
      <c r="W530" s="526" t="str">
        <f>IF(Calcu_ADJ!G97="ⅹ",Calcu_ADJ!G97,Calcu_ADJ!K97)</f>
        <v/>
      </c>
      <c r="X530" s="529"/>
      <c r="Y530" s="529"/>
      <c r="Z530" s="529"/>
      <c r="AA530" s="529"/>
      <c r="AB530" s="529"/>
      <c r="AC530" s="530"/>
      <c r="AD530" s="526" t="str">
        <f>IF(Calcu_ADJ!H97="ⅹ",Calcu_ADJ!H97,Calcu_ADJ!L97)</f>
        <v/>
      </c>
      <c r="AE530" s="529"/>
      <c r="AF530" s="529"/>
      <c r="AG530" s="529"/>
      <c r="AH530" s="529"/>
      <c r="AI530" s="529"/>
      <c r="AJ530" s="530"/>
      <c r="AK530" s="312"/>
      <c r="AL530" s="312"/>
      <c r="AM530" s="312"/>
      <c r="AN530" s="312"/>
      <c r="AO530" s="312"/>
      <c r="AP530" s="312"/>
      <c r="AQ530" s="312"/>
      <c r="AR530" s="86"/>
      <c r="AS530" s="86"/>
      <c r="AT530" s="312"/>
    </row>
    <row r="531" spans="1:46" ht="18" customHeight="1">
      <c r="A531" s="312"/>
      <c r="B531" s="545">
        <f>Calcu_ADJ!C98</f>
        <v>8</v>
      </c>
      <c r="C531" s="546"/>
      <c r="D531" s="546"/>
      <c r="E531" s="546"/>
      <c r="F531" s="546"/>
      <c r="G531" s="546"/>
      <c r="H531" s="547"/>
      <c r="I531" s="526" t="str">
        <f>Calcu_ADJ!E98</f>
        <v/>
      </c>
      <c r="J531" s="527"/>
      <c r="K531" s="527"/>
      <c r="L531" s="527"/>
      <c r="M531" s="527"/>
      <c r="N531" s="527"/>
      <c r="O531" s="528"/>
      <c r="P531" s="526" t="str">
        <f>Calcu_ADJ!J98</f>
        <v/>
      </c>
      <c r="Q531" s="529"/>
      <c r="R531" s="529"/>
      <c r="S531" s="529"/>
      <c r="T531" s="529"/>
      <c r="U531" s="529"/>
      <c r="V531" s="530"/>
      <c r="W531" s="526" t="str">
        <f>IF(Calcu_ADJ!G98="ⅹ",Calcu_ADJ!G98,Calcu_ADJ!K98)</f>
        <v/>
      </c>
      <c r="X531" s="529"/>
      <c r="Y531" s="529"/>
      <c r="Z531" s="529"/>
      <c r="AA531" s="529"/>
      <c r="AB531" s="529"/>
      <c r="AC531" s="530"/>
      <c r="AD531" s="526" t="str">
        <f>IF(Calcu_ADJ!H98="ⅹ",Calcu_ADJ!H98,Calcu_ADJ!L98)</f>
        <v/>
      </c>
      <c r="AE531" s="529"/>
      <c r="AF531" s="529"/>
      <c r="AG531" s="529"/>
      <c r="AH531" s="529"/>
      <c r="AI531" s="529"/>
      <c r="AJ531" s="530"/>
      <c r="AK531" s="312"/>
      <c r="AL531" s="312"/>
      <c r="AM531" s="312"/>
      <c r="AN531" s="312"/>
      <c r="AO531" s="312"/>
      <c r="AP531" s="312"/>
      <c r="AQ531" s="312"/>
      <c r="AR531" s="86"/>
      <c r="AS531" s="86"/>
      <c r="AT531" s="312"/>
    </row>
    <row r="532" spans="1:46" ht="18" customHeight="1">
      <c r="A532" s="312"/>
      <c r="B532" s="545">
        <f>Calcu_ADJ!C99</f>
        <v>9</v>
      </c>
      <c r="C532" s="546"/>
      <c r="D532" s="546"/>
      <c r="E532" s="546"/>
      <c r="F532" s="546"/>
      <c r="G532" s="546"/>
      <c r="H532" s="547"/>
      <c r="I532" s="526" t="str">
        <f>Calcu_ADJ!E99</f>
        <v/>
      </c>
      <c r="J532" s="527"/>
      <c r="K532" s="527"/>
      <c r="L532" s="527"/>
      <c r="M532" s="527"/>
      <c r="N532" s="527"/>
      <c r="O532" s="528"/>
      <c r="P532" s="526" t="str">
        <f>Calcu_ADJ!J99</f>
        <v/>
      </c>
      <c r="Q532" s="529"/>
      <c r="R532" s="529"/>
      <c r="S532" s="529"/>
      <c r="T532" s="529"/>
      <c r="U532" s="529"/>
      <c r="V532" s="530"/>
      <c r="W532" s="526" t="str">
        <f>IF(Calcu_ADJ!G99="ⅹ",Calcu_ADJ!G99,Calcu_ADJ!K99)</f>
        <v/>
      </c>
      <c r="X532" s="529"/>
      <c r="Y532" s="529"/>
      <c r="Z532" s="529"/>
      <c r="AA532" s="529"/>
      <c r="AB532" s="529"/>
      <c r="AC532" s="530"/>
      <c r="AD532" s="526" t="str">
        <f>IF(Calcu_ADJ!H99="ⅹ",Calcu_ADJ!H99,Calcu_ADJ!L99)</f>
        <v/>
      </c>
      <c r="AE532" s="529"/>
      <c r="AF532" s="529"/>
      <c r="AG532" s="529"/>
      <c r="AH532" s="529"/>
      <c r="AI532" s="529"/>
      <c r="AJ532" s="530"/>
      <c r="AK532" s="312"/>
      <c r="AL532" s="312"/>
      <c r="AM532" s="312"/>
      <c r="AN532" s="312"/>
      <c r="AO532" s="312"/>
      <c r="AP532" s="312"/>
      <c r="AQ532" s="312"/>
      <c r="AR532" s="86"/>
      <c r="AS532" s="86"/>
      <c r="AT532" s="312"/>
    </row>
    <row r="533" spans="1:46" ht="18" customHeight="1">
      <c r="A533" s="312"/>
      <c r="B533" s="545">
        <f>Calcu_ADJ!C100</f>
        <v>10</v>
      </c>
      <c r="C533" s="546"/>
      <c r="D533" s="546"/>
      <c r="E533" s="546"/>
      <c r="F533" s="546"/>
      <c r="G533" s="546"/>
      <c r="H533" s="547"/>
      <c r="I533" s="526" t="str">
        <f>Calcu_ADJ!E100</f>
        <v/>
      </c>
      <c r="J533" s="527"/>
      <c r="K533" s="527"/>
      <c r="L533" s="527"/>
      <c r="M533" s="527"/>
      <c r="N533" s="527"/>
      <c r="O533" s="528"/>
      <c r="P533" s="526" t="str">
        <f>Calcu_ADJ!J100</f>
        <v/>
      </c>
      <c r="Q533" s="529"/>
      <c r="R533" s="529"/>
      <c r="S533" s="529"/>
      <c r="T533" s="529"/>
      <c r="U533" s="529"/>
      <c r="V533" s="530"/>
      <c r="W533" s="526" t="str">
        <f>IF(Calcu_ADJ!G100="ⅹ",Calcu_ADJ!G100,Calcu_ADJ!K100)</f>
        <v/>
      </c>
      <c r="X533" s="529"/>
      <c r="Y533" s="529"/>
      <c r="Z533" s="529"/>
      <c r="AA533" s="529"/>
      <c r="AB533" s="529"/>
      <c r="AC533" s="530"/>
      <c r="AD533" s="526" t="str">
        <f>IF(Calcu_ADJ!H100="ⅹ",Calcu_ADJ!H100,Calcu_ADJ!L100)</f>
        <v/>
      </c>
      <c r="AE533" s="529"/>
      <c r="AF533" s="529"/>
      <c r="AG533" s="529"/>
      <c r="AH533" s="529"/>
      <c r="AI533" s="529"/>
      <c r="AJ533" s="530"/>
      <c r="AK533" s="312"/>
      <c r="AL533" s="312"/>
      <c r="AM533" s="312"/>
      <c r="AN533" s="312"/>
      <c r="AO533" s="312"/>
      <c r="AP533" s="312"/>
      <c r="AQ533" s="312"/>
      <c r="AR533" s="86"/>
      <c r="AS533" s="86"/>
      <c r="AT533" s="312"/>
    </row>
    <row r="534" spans="1:46" ht="18" customHeight="1">
      <c r="A534" s="312"/>
      <c r="B534" s="545">
        <f>Calcu_ADJ!C101</f>
        <v>11</v>
      </c>
      <c r="C534" s="546"/>
      <c r="D534" s="546"/>
      <c r="E534" s="546"/>
      <c r="F534" s="546"/>
      <c r="G534" s="546"/>
      <c r="H534" s="547"/>
      <c r="I534" s="526" t="str">
        <f>Calcu_ADJ!E101</f>
        <v/>
      </c>
      <c r="J534" s="527"/>
      <c r="K534" s="527"/>
      <c r="L534" s="527"/>
      <c r="M534" s="527"/>
      <c r="N534" s="527"/>
      <c r="O534" s="528"/>
      <c r="P534" s="526" t="str">
        <f>Calcu_ADJ!J101</f>
        <v/>
      </c>
      <c r="Q534" s="529"/>
      <c r="R534" s="529"/>
      <c r="S534" s="529"/>
      <c r="T534" s="529"/>
      <c r="U534" s="529"/>
      <c r="V534" s="530"/>
      <c r="W534" s="526" t="str">
        <f>IF(Calcu_ADJ!G101="ⅹ",Calcu_ADJ!G101,Calcu_ADJ!K101)</f>
        <v/>
      </c>
      <c r="X534" s="529"/>
      <c r="Y534" s="529"/>
      <c r="Z534" s="529"/>
      <c r="AA534" s="529"/>
      <c r="AB534" s="529"/>
      <c r="AC534" s="530"/>
      <c r="AD534" s="526" t="str">
        <f>IF(Calcu_ADJ!H101="ⅹ",Calcu_ADJ!H101,Calcu_ADJ!L101)</f>
        <v/>
      </c>
      <c r="AE534" s="529"/>
      <c r="AF534" s="529"/>
      <c r="AG534" s="529"/>
      <c r="AH534" s="529"/>
      <c r="AI534" s="529"/>
      <c r="AJ534" s="530"/>
      <c r="AK534" s="312"/>
      <c r="AL534" s="312"/>
      <c r="AM534" s="312"/>
      <c r="AN534" s="312"/>
      <c r="AO534" s="312"/>
      <c r="AP534" s="312"/>
      <c r="AQ534" s="312"/>
      <c r="AR534" s="86"/>
      <c r="AS534" s="86"/>
      <c r="AT534" s="312"/>
    </row>
    <row r="535" spans="1:46" ht="18" customHeight="1">
      <c r="A535" s="312"/>
      <c r="B535" s="545">
        <f>Calcu_ADJ!C102</f>
        <v>12</v>
      </c>
      <c r="C535" s="546"/>
      <c r="D535" s="546"/>
      <c r="E535" s="546"/>
      <c r="F535" s="546"/>
      <c r="G535" s="546"/>
      <c r="H535" s="547"/>
      <c r="I535" s="526" t="str">
        <f>Calcu_ADJ!E102</f>
        <v/>
      </c>
      <c r="J535" s="527"/>
      <c r="K535" s="527"/>
      <c r="L535" s="527"/>
      <c r="M535" s="527"/>
      <c r="N535" s="527"/>
      <c r="O535" s="528"/>
      <c r="P535" s="526" t="str">
        <f>Calcu_ADJ!J102</f>
        <v/>
      </c>
      <c r="Q535" s="529"/>
      <c r="R535" s="529"/>
      <c r="S535" s="529"/>
      <c r="T535" s="529"/>
      <c r="U535" s="529"/>
      <c r="V535" s="530"/>
      <c r="W535" s="526" t="str">
        <f>IF(Calcu_ADJ!G102="ⅹ",Calcu_ADJ!G102,Calcu_ADJ!K102)</f>
        <v/>
      </c>
      <c r="X535" s="529"/>
      <c r="Y535" s="529"/>
      <c r="Z535" s="529"/>
      <c r="AA535" s="529"/>
      <c r="AB535" s="529"/>
      <c r="AC535" s="530"/>
      <c r="AD535" s="526" t="str">
        <f>IF(Calcu_ADJ!H102="ⅹ",Calcu_ADJ!H102,Calcu_ADJ!L102)</f>
        <v/>
      </c>
      <c r="AE535" s="529"/>
      <c r="AF535" s="529"/>
      <c r="AG535" s="529"/>
      <c r="AH535" s="529"/>
      <c r="AI535" s="529"/>
      <c r="AJ535" s="530"/>
      <c r="AK535" s="312"/>
      <c r="AL535" s="312"/>
      <c r="AM535" s="312"/>
      <c r="AN535" s="312"/>
      <c r="AO535" s="312"/>
      <c r="AP535" s="312"/>
      <c r="AQ535" s="312"/>
      <c r="AR535" s="86"/>
      <c r="AS535" s="86"/>
      <c r="AT535" s="312"/>
    </row>
    <row r="536" spans="1:46" ht="18" customHeight="1">
      <c r="A536" s="312"/>
      <c r="B536" s="545">
        <f>Calcu_ADJ!C103</f>
        <v>13</v>
      </c>
      <c r="C536" s="546"/>
      <c r="D536" s="546"/>
      <c r="E536" s="546"/>
      <c r="F536" s="546"/>
      <c r="G536" s="546"/>
      <c r="H536" s="547"/>
      <c r="I536" s="526" t="str">
        <f>Calcu_ADJ!E103</f>
        <v/>
      </c>
      <c r="J536" s="527"/>
      <c r="K536" s="527"/>
      <c r="L536" s="527"/>
      <c r="M536" s="527"/>
      <c r="N536" s="527"/>
      <c r="O536" s="528"/>
      <c r="P536" s="526" t="str">
        <f>Calcu_ADJ!J103</f>
        <v/>
      </c>
      <c r="Q536" s="529"/>
      <c r="R536" s="529"/>
      <c r="S536" s="529"/>
      <c r="T536" s="529"/>
      <c r="U536" s="529"/>
      <c r="V536" s="530"/>
      <c r="W536" s="526" t="str">
        <f>IF(Calcu_ADJ!G103="ⅹ",Calcu_ADJ!G103,Calcu_ADJ!K103)</f>
        <v/>
      </c>
      <c r="X536" s="529"/>
      <c r="Y536" s="529"/>
      <c r="Z536" s="529"/>
      <c r="AA536" s="529"/>
      <c r="AB536" s="529"/>
      <c r="AC536" s="530"/>
      <c r="AD536" s="526" t="str">
        <f>IF(Calcu_ADJ!H103="ⅹ",Calcu_ADJ!H103,Calcu_ADJ!L103)</f>
        <v/>
      </c>
      <c r="AE536" s="529"/>
      <c r="AF536" s="529"/>
      <c r="AG536" s="529"/>
      <c r="AH536" s="529"/>
      <c r="AI536" s="529"/>
      <c r="AJ536" s="530"/>
      <c r="AK536" s="312"/>
      <c r="AL536" s="312"/>
      <c r="AM536" s="312"/>
      <c r="AN536" s="312"/>
      <c r="AO536" s="312"/>
      <c r="AP536" s="312"/>
      <c r="AQ536" s="312"/>
      <c r="AR536" s="86"/>
      <c r="AS536" s="86"/>
      <c r="AT536" s="312"/>
    </row>
    <row r="537" spans="1:46" ht="18" customHeight="1">
      <c r="A537" s="312"/>
      <c r="B537" s="545">
        <f>Calcu_ADJ!C104</f>
        <v>14</v>
      </c>
      <c r="C537" s="546"/>
      <c r="D537" s="546"/>
      <c r="E537" s="546"/>
      <c r="F537" s="546"/>
      <c r="G537" s="546"/>
      <c r="H537" s="547"/>
      <c r="I537" s="526" t="str">
        <f>Calcu_ADJ!E104</f>
        <v/>
      </c>
      <c r="J537" s="527"/>
      <c r="K537" s="527"/>
      <c r="L537" s="527"/>
      <c r="M537" s="527"/>
      <c r="N537" s="527"/>
      <c r="O537" s="528"/>
      <c r="P537" s="526" t="str">
        <f>Calcu_ADJ!J104</f>
        <v/>
      </c>
      <c r="Q537" s="529"/>
      <c r="R537" s="529"/>
      <c r="S537" s="529"/>
      <c r="T537" s="529"/>
      <c r="U537" s="529"/>
      <c r="V537" s="530"/>
      <c r="W537" s="526" t="str">
        <f>IF(Calcu_ADJ!G104="ⅹ",Calcu_ADJ!G104,Calcu_ADJ!K104)</f>
        <v/>
      </c>
      <c r="X537" s="529"/>
      <c r="Y537" s="529"/>
      <c r="Z537" s="529"/>
      <c r="AA537" s="529"/>
      <c r="AB537" s="529"/>
      <c r="AC537" s="530"/>
      <c r="AD537" s="526" t="str">
        <f>IF(Calcu_ADJ!H104="ⅹ",Calcu_ADJ!H104,Calcu_ADJ!L104)</f>
        <v/>
      </c>
      <c r="AE537" s="529"/>
      <c r="AF537" s="529"/>
      <c r="AG537" s="529"/>
      <c r="AH537" s="529"/>
      <c r="AI537" s="529"/>
      <c r="AJ537" s="530"/>
      <c r="AK537" s="312"/>
      <c r="AL537" s="312"/>
      <c r="AM537" s="312"/>
      <c r="AN537" s="312"/>
      <c r="AO537" s="312"/>
      <c r="AP537" s="312"/>
      <c r="AQ537" s="312"/>
      <c r="AR537" s="86"/>
      <c r="AS537" s="86"/>
      <c r="AT537" s="312"/>
    </row>
    <row r="538" spans="1:46" ht="18" customHeight="1">
      <c r="A538" s="312"/>
      <c r="B538" s="545">
        <f>Calcu_ADJ!C105</f>
        <v>15</v>
      </c>
      <c r="C538" s="546"/>
      <c r="D538" s="546"/>
      <c r="E538" s="546"/>
      <c r="F538" s="546"/>
      <c r="G538" s="546"/>
      <c r="H538" s="547"/>
      <c r="I538" s="526" t="str">
        <f>Calcu_ADJ!E105</f>
        <v/>
      </c>
      <c r="J538" s="527"/>
      <c r="K538" s="527"/>
      <c r="L538" s="527"/>
      <c r="M538" s="527"/>
      <c r="N538" s="527"/>
      <c r="O538" s="528"/>
      <c r="P538" s="526" t="str">
        <f>Calcu_ADJ!J105</f>
        <v/>
      </c>
      <c r="Q538" s="529"/>
      <c r="R538" s="529"/>
      <c r="S538" s="529"/>
      <c r="T538" s="529"/>
      <c r="U538" s="529"/>
      <c r="V538" s="530"/>
      <c r="W538" s="526" t="str">
        <f>IF(Calcu_ADJ!G105="ⅹ",Calcu_ADJ!G105,Calcu_ADJ!K105)</f>
        <v/>
      </c>
      <c r="X538" s="529"/>
      <c r="Y538" s="529"/>
      <c r="Z538" s="529"/>
      <c r="AA538" s="529"/>
      <c r="AB538" s="529"/>
      <c r="AC538" s="530"/>
      <c r="AD538" s="526" t="str">
        <f>IF(Calcu_ADJ!H105="ⅹ",Calcu_ADJ!H105,Calcu_ADJ!L105)</f>
        <v/>
      </c>
      <c r="AE538" s="529"/>
      <c r="AF538" s="529"/>
      <c r="AG538" s="529"/>
      <c r="AH538" s="529"/>
      <c r="AI538" s="529"/>
      <c r="AJ538" s="530"/>
      <c r="AK538" s="312"/>
      <c r="AL538" s="312"/>
      <c r="AM538" s="312"/>
      <c r="AN538" s="312"/>
      <c r="AO538" s="312"/>
      <c r="AP538" s="312"/>
      <c r="AQ538" s="312"/>
      <c r="AR538" s="86"/>
      <c r="AS538" s="86"/>
      <c r="AT538" s="312"/>
    </row>
    <row r="539" spans="1:46" ht="18" customHeight="1">
      <c r="A539" s="312"/>
      <c r="B539" s="545">
        <f>Calcu_ADJ!C106</f>
        <v>16</v>
      </c>
      <c r="C539" s="546"/>
      <c r="D539" s="546"/>
      <c r="E539" s="546"/>
      <c r="F539" s="546"/>
      <c r="G539" s="546"/>
      <c r="H539" s="547"/>
      <c r="I539" s="526" t="str">
        <f>Calcu_ADJ!E106</f>
        <v/>
      </c>
      <c r="J539" s="527"/>
      <c r="K539" s="527"/>
      <c r="L539" s="527"/>
      <c r="M539" s="527"/>
      <c r="N539" s="527"/>
      <c r="O539" s="528"/>
      <c r="P539" s="526" t="str">
        <f>Calcu_ADJ!J106</f>
        <v/>
      </c>
      <c r="Q539" s="529"/>
      <c r="R539" s="529"/>
      <c r="S539" s="529"/>
      <c r="T539" s="529"/>
      <c r="U539" s="529"/>
      <c r="V539" s="530"/>
      <c r="W539" s="526" t="str">
        <f>IF(Calcu_ADJ!G106="ⅹ",Calcu_ADJ!G106,Calcu_ADJ!K106)</f>
        <v/>
      </c>
      <c r="X539" s="529"/>
      <c r="Y539" s="529"/>
      <c r="Z539" s="529"/>
      <c r="AA539" s="529"/>
      <c r="AB539" s="529"/>
      <c r="AC539" s="530"/>
      <c r="AD539" s="526" t="str">
        <f>IF(Calcu_ADJ!H106="ⅹ",Calcu_ADJ!H106,Calcu_ADJ!L106)</f>
        <v/>
      </c>
      <c r="AE539" s="529"/>
      <c r="AF539" s="529"/>
      <c r="AG539" s="529"/>
      <c r="AH539" s="529"/>
      <c r="AI539" s="529"/>
      <c r="AJ539" s="530"/>
      <c r="AK539" s="312"/>
      <c r="AL539" s="312"/>
      <c r="AM539" s="312"/>
      <c r="AN539" s="312"/>
      <c r="AO539" s="312"/>
      <c r="AP539" s="312"/>
      <c r="AQ539" s="312"/>
      <c r="AR539" s="86"/>
      <c r="AS539" s="86"/>
      <c r="AT539" s="312"/>
    </row>
    <row r="540" spans="1:46" ht="18" customHeight="1">
      <c r="A540" s="312"/>
      <c r="B540" s="545">
        <f>Calcu_ADJ!C107</f>
        <v>17</v>
      </c>
      <c r="C540" s="546"/>
      <c r="D540" s="546"/>
      <c r="E540" s="546"/>
      <c r="F540" s="546"/>
      <c r="G540" s="546"/>
      <c r="H540" s="547"/>
      <c r="I540" s="526" t="str">
        <f>Calcu_ADJ!E107</f>
        <v/>
      </c>
      <c r="J540" s="527"/>
      <c r="K540" s="527"/>
      <c r="L540" s="527"/>
      <c r="M540" s="527"/>
      <c r="N540" s="527"/>
      <c r="O540" s="528"/>
      <c r="P540" s="526" t="str">
        <f>Calcu_ADJ!J107</f>
        <v/>
      </c>
      <c r="Q540" s="529"/>
      <c r="R540" s="529"/>
      <c r="S540" s="529"/>
      <c r="T540" s="529"/>
      <c r="U540" s="529"/>
      <c r="V540" s="530"/>
      <c r="W540" s="526" t="str">
        <f>IF(Calcu_ADJ!G107="ⅹ",Calcu_ADJ!G107,Calcu_ADJ!K107)</f>
        <v/>
      </c>
      <c r="X540" s="529"/>
      <c r="Y540" s="529"/>
      <c r="Z540" s="529"/>
      <c r="AA540" s="529"/>
      <c r="AB540" s="529"/>
      <c r="AC540" s="530"/>
      <c r="AD540" s="526" t="str">
        <f>IF(Calcu_ADJ!H107="ⅹ",Calcu_ADJ!H107,Calcu_ADJ!L107)</f>
        <v/>
      </c>
      <c r="AE540" s="529"/>
      <c r="AF540" s="529"/>
      <c r="AG540" s="529"/>
      <c r="AH540" s="529"/>
      <c r="AI540" s="529"/>
      <c r="AJ540" s="530"/>
      <c r="AK540" s="312"/>
      <c r="AL540" s="312"/>
      <c r="AM540" s="312"/>
      <c r="AN540" s="312"/>
      <c r="AO540" s="312"/>
      <c r="AP540" s="312"/>
      <c r="AQ540" s="312"/>
      <c r="AR540" s="86"/>
      <c r="AS540" s="86"/>
      <c r="AT540" s="312"/>
    </row>
    <row r="541" spans="1:46" ht="18" customHeight="1">
      <c r="A541" s="312"/>
      <c r="B541" s="545">
        <f>Calcu_ADJ!C108</f>
        <v>18</v>
      </c>
      <c r="C541" s="546"/>
      <c r="D541" s="546"/>
      <c r="E541" s="546"/>
      <c r="F541" s="546"/>
      <c r="G541" s="546"/>
      <c r="H541" s="547"/>
      <c r="I541" s="526" t="str">
        <f>Calcu_ADJ!E108</f>
        <v/>
      </c>
      <c r="J541" s="527"/>
      <c r="K541" s="527"/>
      <c r="L541" s="527"/>
      <c r="M541" s="527"/>
      <c r="N541" s="527"/>
      <c r="O541" s="528"/>
      <c r="P541" s="526" t="str">
        <f>Calcu_ADJ!J108</f>
        <v/>
      </c>
      <c r="Q541" s="529"/>
      <c r="R541" s="529"/>
      <c r="S541" s="529"/>
      <c r="T541" s="529"/>
      <c r="U541" s="529"/>
      <c r="V541" s="530"/>
      <c r="W541" s="526" t="str">
        <f>IF(Calcu_ADJ!G108="ⅹ",Calcu_ADJ!G108,Calcu_ADJ!K108)</f>
        <v/>
      </c>
      <c r="X541" s="529"/>
      <c r="Y541" s="529"/>
      <c r="Z541" s="529"/>
      <c r="AA541" s="529"/>
      <c r="AB541" s="529"/>
      <c r="AC541" s="530"/>
      <c r="AD541" s="526" t="str">
        <f>IF(Calcu_ADJ!H108="ⅹ",Calcu_ADJ!H108,Calcu_ADJ!L108)</f>
        <v/>
      </c>
      <c r="AE541" s="529"/>
      <c r="AF541" s="529"/>
      <c r="AG541" s="529"/>
      <c r="AH541" s="529"/>
      <c r="AI541" s="529"/>
      <c r="AJ541" s="530"/>
      <c r="AK541" s="312"/>
      <c r="AL541" s="312"/>
      <c r="AM541" s="312"/>
      <c r="AN541" s="312"/>
      <c r="AO541" s="312"/>
      <c r="AP541" s="312"/>
      <c r="AQ541" s="312"/>
      <c r="AR541" s="86"/>
      <c r="AS541" s="86"/>
      <c r="AT541" s="312"/>
    </row>
    <row r="542" spans="1:46" ht="18" customHeight="1">
      <c r="A542" s="312"/>
      <c r="B542" s="545">
        <f>Calcu_ADJ!C109</f>
        <v>19</v>
      </c>
      <c r="C542" s="546"/>
      <c r="D542" s="546"/>
      <c r="E542" s="546"/>
      <c r="F542" s="546"/>
      <c r="G542" s="546"/>
      <c r="H542" s="547"/>
      <c r="I542" s="526" t="str">
        <f>Calcu_ADJ!E109</f>
        <v/>
      </c>
      <c r="J542" s="527"/>
      <c r="K542" s="527"/>
      <c r="L542" s="527"/>
      <c r="M542" s="527"/>
      <c r="N542" s="527"/>
      <c r="O542" s="528"/>
      <c r="P542" s="526" t="str">
        <f>Calcu_ADJ!J109</f>
        <v/>
      </c>
      <c r="Q542" s="529"/>
      <c r="R542" s="529"/>
      <c r="S542" s="529"/>
      <c r="T542" s="529"/>
      <c r="U542" s="529"/>
      <c r="V542" s="530"/>
      <c r="W542" s="526" t="str">
        <f>IF(Calcu_ADJ!G109="ⅹ",Calcu_ADJ!G109,Calcu_ADJ!K109)</f>
        <v/>
      </c>
      <c r="X542" s="529"/>
      <c r="Y542" s="529"/>
      <c r="Z542" s="529"/>
      <c r="AA542" s="529"/>
      <c r="AB542" s="529"/>
      <c r="AC542" s="530"/>
      <c r="AD542" s="526" t="str">
        <f>IF(Calcu_ADJ!H109="ⅹ",Calcu_ADJ!H109,Calcu_ADJ!L109)</f>
        <v/>
      </c>
      <c r="AE542" s="529"/>
      <c r="AF542" s="529"/>
      <c r="AG542" s="529"/>
      <c r="AH542" s="529"/>
      <c r="AI542" s="529"/>
      <c r="AJ542" s="530"/>
      <c r="AK542" s="312"/>
      <c r="AL542" s="312"/>
      <c r="AM542" s="312"/>
      <c r="AN542" s="312"/>
      <c r="AO542" s="312"/>
      <c r="AP542" s="312"/>
      <c r="AQ542" s="312"/>
      <c r="AR542" s="86"/>
      <c r="AS542" s="86"/>
      <c r="AT542" s="312"/>
    </row>
    <row r="543" spans="1:46" ht="18" customHeight="1">
      <c r="A543" s="312"/>
      <c r="B543" s="545">
        <f>Calcu_ADJ!C110</f>
        <v>20</v>
      </c>
      <c r="C543" s="546"/>
      <c r="D543" s="546"/>
      <c r="E543" s="546"/>
      <c r="F543" s="546"/>
      <c r="G543" s="546"/>
      <c r="H543" s="547"/>
      <c r="I543" s="526" t="str">
        <f>Calcu_ADJ!E110</f>
        <v/>
      </c>
      <c r="J543" s="527"/>
      <c r="K543" s="527"/>
      <c r="L543" s="527"/>
      <c r="M543" s="527"/>
      <c r="N543" s="527"/>
      <c r="O543" s="528"/>
      <c r="P543" s="526" t="str">
        <f>Calcu_ADJ!J110</f>
        <v/>
      </c>
      <c r="Q543" s="529"/>
      <c r="R543" s="529"/>
      <c r="S543" s="529"/>
      <c r="T543" s="529"/>
      <c r="U543" s="529"/>
      <c r="V543" s="530"/>
      <c r="W543" s="526" t="str">
        <f>IF(Calcu_ADJ!G110="ⅹ",Calcu_ADJ!G110,Calcu_ADJ!K110)</f>
        <v/>
      </c>
      <c r="X543" s="529"/>
      <c r="Y543" s="529"/>
      <c r="Z543" s="529"/>
      <c r="AA543" s="529"/>
      <c r="AB543" s="529"/>
      <c r="AC543" s="530"/>
      <c r="AD543" s="526" t="str">
        <f>IF(Calcu_ADJ!H110="ⅹ",Calcu_ADJ!H110,Calcu_ADJ!L110)</f>
        <v/>
      </c>
      <c r="AE543" s="529"/>
      <c r="AF543" s="529"/>
      <c r="AG543" s="529"/>
      <c r="AH543" s="529"/>
      <c r="AI543" s="529"/>
      <c r="AJ543" s="530"/>
      <c r="AK543" s="312"/>
      <c r="AL543" s="312"/>
      <c r="AM543" s="312"/>
      <c r="AN543" s="312"/>
      <c r="AO543" s="312"/>
      <c r="AP543" s="312"/>
      <c r="AQ543" s="312"/>
      <c r="AR543" s="86"/>
      <c r="AS543" s="86"/>
      <c r="AT543" s="312"/>
    </row>
    <row r="544" spans="1:46" ht="18" customHeight="1">
      <c r="A544" s="312"/>
      <c r="B544" s="545">
        <f>Calcu_ADJ!C111</f>
        <v>21</v>
      </c>
      <c r="C544" s="546"/>
      <c r="D544" s="546"/>
      <c r="E544" s="546"/>
      <c r="F544" s="546"/>
      <c r="G544" s="546"/>
      <c r="H544" s="547"/>
      <c r="I544" s="526" t="str">
        <f>Calcu_ADJ!E111</f>
        <v/>
      </c>
      <c r="J544" s="527"/>
      <c r="K544" s="527"/>
      <c r="L544" s="527"/>
      <c r="M544" s="527"/>
      <c r="N544" s="527"/>
      <c r="O544" s="528"/>
      <c r="P544" s="526" t="str">
        <f>Calcu_ADJ!J111</f>
        <v/>
      </c>
      <c r="Q544" s="529"/>
      <c r="R544" s="529"/>
      <c r="S544" s="529"/>
      <c r="T544" s="529"/>
      <c r="U544" s="529"/>
      <c r="V544" s="530"/>
      <c r="W544" s="526" t="str">
        <f>IF(Calcu_ADJ!G111="ⅹ",Calcu_ADJ!G111,Calcu_ADJ!K111)</f>
        <v/>
      </c>
      <c r="X544" s="529"/>
      <c r="Y544" s="529"/>
      <c r="Z544" s="529"/>
      <c r="AA544" s="529"/>
      <c r="AB544" s="529"/>
      <c r="AC544" s="530"/>
      <c r="AD544" s="526" t="str">
        <f>IF(Calcu_ADJ!H111="ⅹ",Calcu_ADJ!H111,Calcu_ADJ!L111)</f>
        <v/>
      </c>
      <c r="AE544" s="529"/>
      <c r="AF544" s="529"/>
      <c r="AG544" s="529"/>
      <c r="AH544" s="529"/>
      <c r="AI544" s="529"/>
      <c r="AJ544" s="530"/>
      <c r="AK544" s="312"/>
      <c r="AL544" s="312"/>
      <c r="AM544" s="312"/>
      <c r="AN544" s="312"/>
      <c r="AO544" s="312"/>
      <c r="AP544" s="312"/>
      <c r="AQ544" s="312"/>
      <c r="AR544" s="86"/>
      <c r="AS544" s="86"/>
      <c r="AT544" s="312"/>
    </row>
    <row r="545" spans="1:46" ht="18" customHeight="1">
      <c r="A545" s="312"/>
      <c r="B545" s="545">
        <f>Calcu_ADJ!C112</f>
        <v>22</v>
      </c>
      <c r="C545" s="546"/>
      <c r="D545" s="546"/>
      <c r="E545" s="546"/>
      <c r="F545" s="546"/>
      <c r="G545" s="546"/>
      <c r="H545" s="547"/>
      <c r="I545" s="526" t="str">
        <f>Calcu_ADJ!E112</f>
        <v/>
      </c>
      <c r="J545" s="527"/>
      <c r="K545" s="527"/>
      <c r="L545" s="527"/>
      <c r="M545" s="527"/>
      <c r="N545" s="527"/>
      <c r="O545" s="528"/>
      <c r="P545" s="526" t="str">
        <f>Calcu_ADJ!J112</f>
        <v/>
      </c>
      <c r="Q545" s="529"/>
      <c r="R545" s="529"/>
      <c r="S545" s="529"/>
      <c r="T545" s="529"/>
      <c r="U545" s="529"/>
      <c r="V545" s="530"/>
      <c r="W545" s="526" t="str">
        <f>IF(Calcu_ADJ!G112="ⅹ",Calcu_ADJ!G112,Calcu_ADJ!K112)</f>
        <v/>
      </c>
      <c r="X545" s="529"/>
      <c r="Y545" s="529"/>
      <c r="Z545" s="529"/>
      <c r="AA545" s="529"/>
      <c r="AB545" s="529"/>
      <c r="AC545" s="530"/>
      <c r="AD545" s="526" t="str">
        <f>IF(Calcu_ADJ!H112="ⅹ",Calcu_ADJ!H112,Calcu_ADJ!L112)</f>
        <v/>
      </c>
      <c r="AE545" s="529"/>
      <c r="AF545" s="529"/>
      <c r="AG545" s="529"/>
      <c r="AH545" s="529"/>
      <c r="AI545" s="529"/>
      <c r="AJ545" s="530"/>
      <c r="AK545" s="312"/>
      <c r="AL545" s="312"/>
      <c r="AM545" s="312"/>
      <c r="AN545" s="312"/>
      <c r="AO545" s="312"/>
      <c r="AP545" s="312"/>
      <c r="AQ545" s="312"/>
      <c r="AR545" s="86"/>
      <c r="AS545" s="86"/>
      <c r="AT545" s="312"/>
    </row>
    <row r="546" spans="1:46" ht="18" customHeight="1">
      <c r="A546" s="312"/>
      <c r="B546" s="545">
        <f>Calcu_ADJ!C113</f>
        <v>23</v>
      </c>
      <c r="C546" s="546"/>
      <c r="D546" s="546"/>
      <c r="E546" s="546"/>
      <c r="F546" s="546"/>
      <c r="G546" s="546"/>
      <c r="H546" s="547"/>
      <c r="I546" s="526" t="str">
        <f>Calcu_ADJ!E113</f>
        <v/>
      </c>
      <c r="J546" s="527"/>
      <c r="K546" s="527"/>
      <c r="L546" s="527"/>
      <c r="M546" s="527"/>
      <c r="N546" s="527"/>
      <c r="O546" s="528"/>
      <c r="P546" s="526" t="str">
        <f>Calcu_ADJ!J113</f>
        <v/>
      </c>
      <c r="Q546" s="529"/>
      <c r="R546" s="529"/>
      <c r="S546" s="529"/>
      <c r="T546" s="529"/>
      <c r="U546" s="529"/>
      <c r="V546" s="530"/>
      <c r="W546" s="526" t="str">
        <f>IF(Calcu_ADJ!G113="ⅹ",Calcu_ADJ!G113,Calcu_ADJ!K113)</f>
        <v/>
      </c>
      <c r="X546" s="529"/>
      <c r="Y546" s="529"/>
      <c r="Z546" s="529"/>
      <c r="AA546" s="529"/>
      <c r="AB546" s="529"/>
      <c r="AC546" s="530"/>
      <c r="AD546" s="526" t="str">
        <f>IF(Calcu_ADJ!H113="ⅹ",Calcu_ADJ!H113,Calcu_ADJ!L113)</f>
        <v/>
      </c>
      <c r="AE546" s="529"/>
      <c r="AF546" s="529"/>
      <c r="AG546" s="529"/>
      <c r="AH546" s="529"/>
      <c r="AI546" s="529"/>
      <c r="AJ546" s="530"/>
      <c r="AK546" s="312"/>
      <c r="AL546" s="312"/>
      <c r="AM546" s="312"/>
      <c r="AN546" s="312"/>
      <c r="AO546" s="312"/>
      <c r="AP546" s="312"/>
      <c r="AQ546" s="312"/>
      <c r="AR546" s="86"/>
      <c r="AS546" s="86"/>
      <c r="AT546" s="312"/>
    </row>
    <row r="547" spans="1:46" ht="18" customHeight="1">
      <c r="A547" s="312"/>
      <c r="B547" s="545">
        <f>Calcu_ADJ!C114</f>
        <v>24</v>
      </c>
      <c r="C547" s="546"/>
      <c r="D547" s="546"/>
      <c r="E547" s="546"/>
      <c r="F547" s="546"/>
      <c r="G547" s="546"/>
      <c r="H547" s="547"/>
      <c r="I547" s="526" t="str">
        <f>Calcu_ADJ!E114</f>
        <v/>
      </c>
      <c r="J547" s="527"/>
      <c r="K547" s="527"/>
      <c r="L547" s="527"/>
      <c r="M547" s="527"/>
      <c r="N547" s="527"/>
      <c r="O547" s="528"/>
      <c r="P547" s="526" t="str">
        <f>Calcu_ADJ!J114</f>
        <v/>
      </c>
      <c r="Q547" s="529"/>
      <c r="R547" s="529"/>
      <c r="S547" s="529"/>
      <c r="T547" s="529"/>
      <c r="U547" s="529"/>
      <c r="V547" s="530"/>
      <c r="W547" s="526" t="str">
        <f>IF(Calcu_ADJ!G114="ⅹ",Calcu_ADJ!G114,Calcu_ADJ!K114)</f>
        <v/>
      </c>
      <c r="X547" s="529"/>
      <c r="Y547" s="529"/>
      <c r="Z547" s="529"/>
      <c r="AA547" s="529"/>
      <c r="AB547" s="529"/>
      <c r="AC547" s="530"/>
      <c r="AD547" s="526" t="str">
        <f>IF(Calcu_ADJ!H114="ⅹ",Calcu_ADJ!H114,Calcu_ADJ!L114)</f>
        <v/>
      </c>
      <c r="AE547" s="529"/>
      <c r="AF547" s="529"/>
      <c r="AG547" s="529"/>
      <c r="AH547" s="529"/>
      <c r="AI547" s="529"/>
      <c r="AJ547" s="530"/>
      <c r="AK547" s="312"/>
      <c r="AL547" s="312"/>
      <c r="AM547" s="312"/>
      <c r="AN547" s="312"/>
      <c r="AO547" s="312"/>
      <c r="AP547" s="312"/>
      <c r="AQ547" s="312"/>
      <c r="AR547" s="86"/>
      <c r="AS547" s="86"/>
      <c r="AT547" s="312"/>
    </row>
    <row r="548" spans="1:46" ht="18" customHeight="1">
      <c r="A548" s="312"/>
      <c r="B548" s="545">
        <f>Calcu_ADJ!C115</f>
        <v>25</v>
      </c>
      <c r="C548" s="546"/>
      <c r="D548" s="546"/>
      <c r="E548" s="546"/>
      <c r="F548" s="546"/>
      <c r="G548" s="546"/>
      <c r="H548" s="547"/>
      <c r="I548" s="526" t="str">
        <f>Calcu_ADJ!E115</f>
        <v/>
      </c>
      <c r="J548" s="527"/>
      <c r="K548" s="527"/>
      <c r="L548" s="527"/>
      <c r="M548" s="527"/>
      <c r="N548" s="527"/>
      <c r="O548" s="528"/>
      <c r="P548" s="526" t="str">
        <f>Calcu_ADJ!J115</f>
        <v/>
      </c>
      <c r="Q548" s="529"/>
      <c r="R548" s="529"/>
      <c r="S548" s="529"/>
      <c r="T548" s="529"/>
      <c r="U548" s="529"/>
      <c r="V548" s="530"/>
      <c r="W548" s="526" t="str">
        <f>IF(Calcu_ADJ!G115="ⅹ",Calcu_ADJ!G115,Calcu_ADJ!K115)</f>
        <v/>
      </c>
      <c r="X548" s="529"/>
      <c r="Y548" s="529"/>
      <c r="Z548" s="529"/>
      <c r="AA548" s="529"/>
      <c r="AB548" s="529"/>
      <c r="AC548" s="530"/>
      <c r="AD548" s="526" t="str">
        <f>IF(Calcu_ADJ!H115="ⅹ",Calcu_ADJ!H115,Calcu_ADJ!L115)</f>
        <v/>
      </c>
      <c r="AE548" s="529"/>
      <c r="AF548" s="529"/>
      <c r="AG548" s="529"/>
      <c r="AH548" s="529"/>
      <c r="AI548" s="529"/>
      <c r="AJ548" s="530"/>
      <c r="AK548" s="312"/>
      <c r="AL548" s="312"/>
      <c r="AM548" s="312"/>
      <c r="AN548" s="312"/>
      <c r="AO548" s="312"/>
      <c r="AP548" s="312"/>
      <c r="AQ548" s="312"/>
      <c r="AR548" s="86"/>
      <c r="AS548" s="86"/>
      <c r="AT548" s="312"/>
    </row>
    <row r="549" spans="1:46" ht="18" customHeight="1">
      <c r="A549" s="312"/>
      <c r="B549" s="545">
        <f>Calcu_ADJ!C116</f>
        <v>26</v>
      </c>
      <c r="C549" s="546"/>
      <c r="D549" s="546"/>
      <c r="E549" s="546"/>
      <c r="F549" s="546"/>
      <c r="G549" s="546"/>
      <c r="H549" s="547"/>
      <c r="I549" s="526" t="str">
        <f>Calcu_ADJ!E116</f>
        <v/>
      </c>
      <c r="J549" s="527"/>
      <c r="K549" s="527"/>
      <c r="L549" s="527"/>
      <c r="M549" s="527"/>
      <c r="N549" s="527"/>
      <c r="O549" s="528"/>
      <c r="P549" s="526" t="str">
        <f>Calcu_ADJ!J116</f>
        <v/>
      </c>
      <c r="Q549" s="529"/>
      <c r="R549" s="529"/>
      <c r="S549" s="529"/>
      <c r="T549" s="529"/>
      <c r="U549" s="529"/>
      <c r="V549" s="530"/>
      <c r="W549" s="526" t="str">
        <f>IF(Calcu_ADJ!G116="ⅹ",Calcu_ADJ!G116,Calcu_ADJ!K116)</f>
        <v/>
      </c>
      <c r="X549" s="529"/>
      <c r="Y549" s="529"/>
      <c r="Z549" s="529"/>
      <c r="AA549" s="529"/>
      <c r="AB549" s="529"/>
      <c r="AC549" s="530"/>
      <c r="AD549" s="526" t="str">
        <f>IF(Calcu_ADJ!H116="ⅹ",Calcu_ADJ!H116,Calcu_ADJ!L116)</f>
        <v/>
      </c>
      <c r="AE549" s="529"/>
      <c r="AF549" s="529"/>
      <c r="AG549" s="529"/>
      <c r="AH549" s="529"/>
      <c r="AI549" s="529"/>
      <c r="AJ549" s="530"/>
      <c r="AK549" s="312"/>
      <c r="AL549" s="312"/>
      <c r="AM549" s="312"/>
      <c r="AN549" s="312"/>
      <c r="AO549" s="312"/>
      <c r="AP549" s="312"/>
      <c r="AQ549" s="312"/>
      <c r="AR549" s="86"/>
      <c r="AS549" s="86"/>
      <c r="AT549" s="312"/>
    </row>
    <row r="550" spans="1:46" ht="18" customHeight="1">
      <c r="A550" s="312"/>
      <c r="B550" s="545">
        <f>Calcu_ADJ!C117</f>
        <v>27</v>
      </c>
      <c r="C550" s="546"/>
      <c r="D550" s="546"/>
      <c r="E550" s="546"/>
      <c r="F550" s="546"/>
      <c r="G550" s="546"/>
      <c r="H550" s="547"/>
      <c r="I550" s="526" t="str">
        <f>Calcu_ADJ!E117</f>
        <v/>
      </c>
      <c r="J550" s="527"/>
      <c r="K550" s="527"/>
      <c r="L550" s="527"/>
      <c r="M550" s="527"/>
      <c r="N550" s="527"/>
      <c r="O550" s="528"/>
      <c r="P550" s="526" t="str">
        <f>Calcu_ADJ!J117</f>
        <v/>
      </c>
      <c r="Q550" s="529"/>
      <c r="R550" s="529"/>
      <c r="S550" s="529"/>
      <c r="T550" s="529"/>
      <c r="U550" s="529"/>
      <c r="V550" s="530"/>
      <c r="W550" s="526" t="str">
        <f>IF(Calcu_ADJ!G117="ⅹ",Calcu_ADJ!G117,Calcu_ADJ!K117)</f>
        <v/>
      </c>
      <c r="X550" s="529"/>
      <c r="Y550" s="529"/>
      <c r="Z550" s="529"/>
      <c r="AA550" s="529"/>
      <c r="AB550" s="529"/>
      <c r="AC550" s="530"/>
      <c r="AD550" s="526" t="str">
        <f>IF(Calcu_ADJ!H117="ⅹ",Calcu_ADJ!H117,Calcu_ADJ!L117)</f>
        <v/>
      </c>
      <c r="AE550" s="529"/>
      <c r="AF550" s="529"/>
      <c r="AG550" s="529"/>
      <c r="AH550" s="529"/>
      <c r="AI550" s="529"/>
      <c r="AJ550" s="530"/>
      <c r="AK550" s="312"/>
      <c r="AL550" s="312"/>
      <c r="AM550" s="312"/>
      <c r="AN550" s="312"/>
      <c r="AO550" s="312"/>
      <c r="AP550" s="312"/>
      <c r="AQ550" s="312"/>
      <c r="AR550" s="86"/>
      <c r="AS550" s="86"/>
      <c r="AT550" s="312"/>
    </row>
    <row r="551" spans="1:46" ht="18" customHeight="1">
      <c r="A551" s="312"/>
      <c r="B551" s="545">
        <f>Calcu_ADJ!C118</f>
        <v>28</v>
      </c>
      <c r="C551" s="546"/>
      <c r="D551" s="546"/>
      <c r="E551" s="546"/>
      <c r="F551" s="546"/>
      <c r="G551" s="546"/>
      <c r="H551" s="547"/>
      <c r="I551" s="526" t="str">
        <f>Calcu_ADJ!E118</f>
        <v/>
      </c>
      <c r="J551" s="527"/>
      <c r="K551" s="527"/>
      <c r="L551" s="527"/>
      <c r="M551" s="527"/>
      <c r="N551" s="527"/>
      <c r="O551" s="528"/>
      <c r="P551" s="526" t="str">
        <f>Calcu_ADJ!J118</f>
        <v/>
      </c>
      <c r="Q551" s="529"/>
      <c r="R551" s="529"/>
      <c r="S551" s="529"/>
      <c r="T551" s="529"/>
      <c r="U551" s="529"/>
      <c r="V551" s="530"/>
      <c r="W551" s="526" t="str">
        <f>IF(Calcu_ADJ!G118="ⅹ",Calcu_ADJ!G118,Calcu_ADJ!K118)</f>
        <v/>
      </c>
      <c r="X551" s="529"/>
      <c r="Y551" s="529"/>
      <c r="Z551" s="529"/>
      <c r="AA551" s="529"/>
      <c r="AB551" s="529"/>
      <c r="AC551" s="530"/>
      <c r="AD551" s="526" t="str">
        <f>IF(Calcu_ADJ!H118="ⅹ",Calcu_ADJ!H118,Calcu_ADJ!L118)</f>
        <v/>
      </c>
      <c r="AE551" s="529"/>
      <c r="AF551" s="529"/>
      <c r="AG551" s="529"/>
      <c r="AH551" s="529"/>
      <c r="AI551" s="529"/>
      <c r="AJ551" s="530"/>
      <c r="AK551" s="312"/>
      <c r="AL551" s="312"/>
      <c r="AM551" s="312"/>
      <c r="AN551" s="312"/>
      <c r="AO551" s="312"/>
      <c r="AP551" s="312"/>
      <c r="AQ551" s="312"/>
      <c r="AR551" s="86"/>
      <c r="AS551" s="86"/>
      <c r="AT551" s="312"/>
    </row>
    <row r="552" spans="1:46" ht="18" customHeight="1">
      <c r="A552" s="312"/>
      <c r="B552" s="545">
        <f>Calcu_ADJ!C119</f>
        <v>29</v>
      </c>
      <c r="C552" s="546"/>
      <c r="D552" s="546"/>
      <c r="E552" s="546"/>
      <c r="F552" s="546"/>
      <c r="G552" s="546"/>
      <c r="H552" s="547"/>
      <c r="I552" s="526" t="str">
        <f>Calcu_ADJ!E119</f>
        <v/>
      </c>
      <c r="J552" s="527"/>
      <c r="K552" s="527"/>
      <c r="L552" s="527"/>
      <c r="M552" s="527"/>
      <c r="N552" s="527"/>
      <c r="O552" s="528"/>
      <c r="P552" s="526" t="str">
        <f>Calcu_ADJ!J119</f>
        <v/>
      </c>
      <c r="Q552" s="529"/>
      <c r="R552" s="529"/>
      <c r="S552" s="529"/>
      <c r="T552" s="529"/>
      <c r="U552" s="529"/>
      <c r="V552" s="530"/>
      <c r="W552" s="526" t="str">
        <f>IF(Calcu_ADJ!G119="ⅹ",Calcu_ADJ!G119,Calcu_ADJ!K119)</f>
        <v/>
      </c>
      <c r="X552" s="529"/>
      <c r="Y552" s="529"/>
      <c r="Z552" s="529"/>
      <c r="AA552" s="529"/>
      <c r="AB552" s="529"/>
      <c r="AC552" s="530"/>
      <c r="AD552" s="526" t="str">
        <f>IF(Calcu_ADJ!H119="ⅹ",Calcu_ADJ!H119,Calcu_ADJ!L119)</f>
        <v/>
      </c>
      <c r="AE552" s="529"/>
      <c r="AF552" s="529"/>
      <c r="AG552" s="529"/>
      <c r="AH552" s="529"/>
      <c r="AI552" s="529"/>
      <c r="AJ552" s="530"/>
      <c r="AK552" s="312"/>
      <c r="AL552" s="312"/>
      <c r="AM552" s="312"/>
      <c r="AN552" s="312"/>
      <c r="AO552" s="312"/>
      <c r="AP552" s="312"/>
      <c r="AQ552" s="312"/>
      <c r="AR552" s="86"/>
      <c r="AS552" s="86"/>
      <c r="AT552" s="312"/>
    </row>
    <row r="553" spans="1:46" ht="18" customHeight="1">
      <c r="A553" s="312"/>
      <c r="B553" s="545">
        <f>Calcu_ADJ!C120</f>
        <v>30</v>
      </c>
      <c r="C553" s="546"/>
      <c r="D553" s="546"/>
      <c r="E553" s="546"/>
      <c r="F553" s="546"/>
      <c r="G553" s="546"/>
      <c r="H553" s="547"/>
      <c r="I553" s="526" t="str">
        <f>Calcu_ADJ!E120</f>
        <v/>
      </c>
      <c r="J553" s="527"/>
      <c r="K553" s="527"/>
      <c r="L553" s="527"/>
      <c r="M553" s="527"/>
      <c r="N553" s="527"/>
      <c r="O553" s="528"/>
      <c r="P553" s="526" t="str">
        <f>Calcu_ADJ!J120</f>
        <v/>
      </c>
      <c r="Q553" s="529"/>
      <c r="R553" s="529"/>
      <c r="S553" s="529"/>
      <c r="T553" s="529"/>
      <c r="U553" s="529"/>
      <c r="V553" s="530"/>
      <c r="W553" s="526" t="str">
        <f>IF(Calcu_ADJ!G120="ⅹ",Calcu_ADJ!G120,Calcu_ADJ!K120)</f>
        <v/>
      </c>
      <c r="X553" s="529"/>
      <c r="Y553" s="529"/>
      <c r="Z553" s="529"/>
      <c r="AA553" s="529"/>
      <c r="AB553" s="529"/>
      <c r="AC553" s="530"/>
      <c r="AD553" s="526" t="str">
        <f>IF(Calcu_ADJ!H120="ⅹ",Calcu_ADJ!H120,Calcu_ADJ!L120)</f>
        <v/>
      </c>
      <c r="AE553" s="529"/>
      <c r="AF553" s="529"/>
      <c r="AG553" s="529"/>
      <c r="AH553" s="529"/>
      <c r="AI553" s="529"/>
      <c r="AJ553" s="530"/>
      <c r="AK553" s="312"/>
      <c r="AL553" s="312"/>
      <c r="AM553" s="312"/>
      <c r="AN553" s="312"/>
      <c r="AO553" s="312"/>
      <c r="AP553" s="312"/>
      <c r="AQ553" s="312"/>
      <c r="AR553" s="86"/>
      <c r="AS553" s="86"/>
      <c r="AT553" s="312"/>
    </row>
    <row r="554" spans="1:46" s="312" customFormat="1" ht="18" customHeight="1">
      <c r="B554" s="354"/>
      <c r="C554" s="354"/>
      <c r="D554" s="354"/>
      <c r="E554" s="354"/>
      <c r="F554" s="354"/>
      <c r="G554" s="354"/>
      <c r="H554" s="354"/>
      <c r="I554" s="354"/>
      <c r="J554" s="354"/>
      <c r="K554" s="354"/>
      <c r="L554" s="354"/>
      <c r="M554" s="354"/>
      <c r="N554" s="354"/>
      <c r="O554" s="354"/>
      <c r="P554" s="354"/>
      <c r="Q554" s="354"/>
      <c r="R554" s="354"/>
      <c r="S554" s="354"/>
      <c r="T554" s="354"/>
      <c r="U554" s="354"/>
      <c r="V554" s="354"/>
      <c r="W554" s="354"/>
      <c r="X554" s="354"/>
      <c r="Y554" s="354"/>
      <c r="Z554" s="354"/>
      <c r="AA554" s="354"/>
      <c r="AB554" s="354"/>
      <c r="AC554" s="354"/>
      <c r="AD554" s="354"/>
      <c r="AE554" s="354"/>
      <c r="AF554" s="354"/>
      <c r="AG554" s="354"/>
      <c r="AH554" s="354"/>
      <c r="AI554" s="354"/>
      <c r="AJ554" s="354"/>
      <c r="AK554" s="233"/>
      <c r="AL554" s="233"/>
      <c r="AM554" s="233"/>
      <c r="AN554" s="233"/>
      <c r="AO554" s="233"/>
      <c r="AP554" s="233"/>
      <c r="AQ554" s="233"/>
      <c r="AR554" s="86"/>
      <c r="AS554" s="86"/>
    </row>
    <row r="555" spans="1:46" s="89" customFormat="1" ht="18" customHeight="1">
      <c r="A555" s="241" t="str">
        <f ca="1">"■ "&amp;B516&amp;" "&amp;N516&amp;" 에서의 교정데이터"</f>
        <v>■ 0 0 에서의 교정데이터</v>
      </c>
      <c r="D555" s="242"/>
      <c r="E555" s="242"/>
      <c r="F555" s="242"/>
      <c r="H555" s="88"/>
      <c r="I555" s="239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</row>
    <row r="556" spans="1:46" s="89" customFormat="1" ht="18" customHeight="1">
      <c r="A556" s="131"/>
      <c r="B556" s="596" t="s">
        <v>173</v>
      </c>
      <c r="C556" s="597"/>
      <c r="D556" s="597"/>
      <c r="E556" s="597"/>
      <c r="F556" s="597"/>
      <c r="G556" s="597"/>
      <c r="H556" s="598"/>
      <c r="I556" s="596" t="s">
        <v>756</v>
      </c>
      <c r="J556" s="597"/>
      <c r="K556" s="597"/>
      <c r="L556" s="597"/>
      <c r="M556" s="597"/>
      <c r="N556" s="597"/>
      <c r="O556" s="598"/>
      <c r="P556" s="671" t="e">
        <f>Calcu!$J$328&amp;" 지시값"</f>
        <v>#N/A</v>
      </c>
      <c r="Q556" s="672"/>
      <c r="R556" s="672"/>
      <c r="S556" s="672"/>
      <c r="T556" s="672"/>
      <c r="U556" s="672"/>
      <c r="V556" s="672"/>
      <c r="W556" s="672"/>
      <c r="X556" s="672"/>
      <c r="Y556" s="672"/>
      <c r="Z556" s="672"/>
      <c r="AA556" s="672"/>
      <c r="AB556" s="672"/>
      <c r="AC556" s="672"/>
      <c r="AD556" s="672"/>
      <c r="AE556" s="672"/>
      <c r="AF556" s="672"/>
      <c r="AG556" s="672"/>
      <c r="AH556" s="673" t="s">
        <v>571</v>
      </c>
      <c r="AI556" s="673"/>
      <c r="AJ556" s="673"/>
      <c r="AK556" s="673"/>
      <c r="AL556" s="673"/>
      <c r="AM556" s="673"/>
      <c r="AN556" s="673"/>
      <c r="AO556" s="673"/>
      <c r="AP556" s="673"/>
      <c r="AQ556" s="673"/>
      <c r="AR556" s="673"/>
      <c r="AS556" s="674"/>
      <c r="AT556" s="88"/>
    </row>
    <row r="557" spans="1:46" s="89" customFormat="1" ht="18" customHeight="1">
      <c r="A557" s="131"/>
      <c r="B557" s="599"/>
      <c r="C557" s="600"/>
      <c r="D557" s="600"/>
      <c r="E557" s="600"/>
      <c r="F557" s="600"/>
      <c r="G557" s="600"/>
      <c r="H557" s="601"/>
      <c r="I557" s="602"/>
      <c r="J557" s="603"/>
      <c r="K557" s="603"/>
      <c r="L557" s="603"/>
      <c r="M557" s="603"/>
      <c r="N557" s="603"/>
      <c r="O557" s="604"/>
      <c r="P557" s="605" t="s">
        <v>62</v>
      </c>
      <c r="Q557" s="606"/>
      <c r="R557" s="606"/>
      <c r="S557" s="606"/>
      <c r="T557" s="606"/>
      <c r="U557" s="607"/>
      <c r="V557" s="605" t="s">
        <v>63</v>
      </c>
      <c r="W557" s="606"/>
      <c r="X557" s="606"/>
      <c r="Y557" s="606"/>
      <c r="Z557" s="606"/>
      <c r="AA557" s="607"/>
      <c r="AB557" s="605" t="s">
        <v>64</v>
      </c>
      <c r="AC557" s="606"/>
      <c r="AD557" s="606"/>
      <c r="AE557" s="606"/>
      <c r="AF557" s="606"/>
      <c r="AG557" s="607"/>
      <c r="AH557" s="605" t="s">
        <v>65</v>
      </c>
      <c r="AI557" s="606"/>
      <c r="AJ557" s="606"/>
      <c r="AK557" s="606"/>
      <c r="AL557" s="606"/>
      <c r="AM557" s="607"/>
      <c r="AN557" s="605" t="s">
        <v>66</v>
      </c>
      <c r="AO557" s="606"/>
      <c r="AP557" s="606"/>
      <c r="AQ557" s="606"/>
      <c r="AR557" s="606"/>
      <c r="AS557" s="607"/>
      <c r="AT557" s="88"/>
    </row>
    <row r="558" spans="1:46" s="89" customFormat="1" ht="18" customHeight="1">
      <c r="A558" s="131"/>
      <c r="B558" s="602"/>
      <c r="C558" s="603"/>
      <c r="D558" s="603"/>
      <c r="E558" s="603"/>
      <c r="F558" s="603"/>
      <c r="G558" s="603"/>
      <c r="H558" s="604"/>
      <c r="I558" s="608">
        <f ca="1">I523</f>
        <v>0</v>
      </c>
      <c r="J558" s="609"/>
      <c r="K558" s="609"/>
      <c r="L558" s="609"/>
      <c r="M558" s="609"/>
      <c r="N558" s="609"/>
      <c r="O558" s="610"/>
      <c r="P558" s="608">
        <f ca="1">P523</f>
        <v>0</v>
      </c>
      <c r="Q558" s="609"/>
      <c r="R558" s="609"/>
      <c r="S558" s="609"/>
      <c r="T558" s="609"/>
      <c r="U558" s="610"/>
      <c r="V558" s="608">
        <f ca="1">W523</f>
        <v>0</v>
      </c>
      <c r="W558" s="609"/>
      <c r="X558" s="609"/>
      <c r="Y558" s="609"/>
      <c r="Z558" s="609"/>
      <c r="AA558" s="610"/>
      <c r="AB558" s="608">
        <f ca="1">AD523</f>
        <v>0</v>
      </c>
      <c r="AC558" s="609"/>
      <c r="AD558" s="609"/>
      <c r="AE558" s="609"/>
      <c r="AF558" s="609"/>
      <c r="AG558" s="610"/>
      <c r="AH558" s="608">
        <f ca="1">Calcu_ADJ!H126</f>
        <v>0</v>
      </c>
      <c r="AI558" s="609"/>
      <c r="AJ558" s="609"/>
      <c r="AK558" s="609"/>
      <c r="AL558" s="609"/>
      <c r="AM558" s="610"/>
      <c r="AN558" s="608">
        <f ca="1">Calcu_ADJ!I126</f>
        <v>0</v>
      </c>
      <c r="AO558" s="609"/>
      <c r="AP558" s="609"/>
      <c r="AQ558" s="609"/>
      <c r="AR558" s="609"/>
      <c r="AS558" s="610"/>
      <c r="AT558" s="88"/>
    </row>
    <row r="559" spans="1:46" s="89" customFormat="1" ht="18" customHeight="1">
      <c r="A559" s="131"/>
      <c r="B559" s="628" t="e">
        <f>AL516</f>
        <v>#N/A</v>
      </c>
      <c r="C559" s="629"/>
      <c r="D559" s="629"/>
      <c r="E559" s="629"/>
      <c r="F559" s="629"/>
      <c r="G559" s="629"/>
      <c r="H559" s="630"/>
      <c r="I559" s="498" t="e">
        <f ca="1">OFFSET(I523,B559,0)</f>
        <v>#N/A</v>
      </c>
      <c r="J559" s="499"/>
      <c r="K559" s="499"/>
      <c r="L559" s="499"/>
      <c r="M559" s="499"/>
      <c r="N559" s="499"/>
      <c r="O559" s="500"/>
      <c r="P559" s="498" t="e">
        <f ca="1">OFFSET(Calcu_ADJ!Q90,B559,0)</f>
        <v>#N/A</v>
      </c>
      <c r="Q559" s="499"/>
      <c r="R559" s="499"/>
      <c r="S559" s="499"/>
      <c r="T559" s="499"/>
      <c r="U559" s="500"/>
      <c r="V559" s="498" t="e">
        <f ca="1">OFFSET(Calcu_ADJ!R90,B559,0)</f>
        <v>#N/A</v>
      </c>
      <c r="W559" s="499"/>
      <c r="X559" s="499"/>
      <c r="Y559" s="499"/>
      <c r="Z559" s="499"/>
      <c r="AA559" s="500"/>
      <c r="AB559" s="498" t="e">
        <f ca="1">OFFSET(Calcu_ADJ!S90,B559,0)</f>
        <v>#N/A</v>
      </c>
      <c r="AC559" s="499"/>
      <c r="AD559" s="499"/>
      <c r="AE559" s="499"/>
      <c r="AF559" s="499"/>
      <c r="AG559" s="500"/>
      <c r="AH559" s="631" t="e">
        <f ca="1">OFFSET(Calcu_ADJ!H126,B559,0)</f>
        <v>#N/A</v>
      </c>
      <c r="AI559" s="632"/>
      <c r="AJ559" s="632"/>
      <c r="AK559" s="632"/>
      <c r="AL559" s="632"/>
      <c r="AM559" s="633"/>
      <c r="AN559" s="631" t="e">
        <f ca="1">OFFSET(Calcu_ADJ!I126,B559,0)</f>
        <v>#N/A</v>
      </c>
      <c r="AO559" s="632"/>
      <c r="AP559" s="632"/>
      <c r="AQ559" s="632"/>
      <c r="AR559" s="632"/>
      <c r="AS559" s="633"/>
      <c r="AT559" s="88"/>
    </row>
    <row r="560" spans="1:46" s="89" customFormat="1" ht="18" customHeight="1">
      <c r="A560" s="131"/>
      <c r="B560" s="637" t="e">
        <f>B559</f>
        <v>#N/A</v>
      </c>
      <c r="C560" s="638"/>
      <c r="D560" s="638"/>
      <c r="E560" s="638"/>
      <c r="F560" s="638"/>
      <c r="G560" s="638"/>
      <c r="H560" s="639"/>
      <c r="I560" s="498" t="e">
        <f ca="1">I559</f>
        <v>#N/A</v>
      </c>
      <c r="J560" s="499"/>
      <c r="K560" s="499"/>
      <c r="L560" s="499"/>
      <c r="M560" s="499"/>
      <c r="N560" s="499"/>
      <c r="O560" s="500"/>
      <c r="P560" s="498" t="e">
        <f ca="1">OFFSET(Calcu_ADJ!Q105,B560,0)</f>
        <v>#N/A</v>
      </c>
      <c r="Q560" s="499"/>
      <c r="R560" s="499"/>
      <c r="S560" s="499"/>
      <c r="T560" s="499"/>
      <c r="U560" s="500"/>
      <c r="V560" s="498" t="e">
        <f ca="1">OFFSET(Calcu_ADJ!R105,B560,0)</f>
        <v>#N/A</v>
      </c>
      <c r="W560" s="499"/>
      <c r="X560" s="499"/>
      <c r="Y560" s="499"/>
      <c r="Z560" s="499"/>
      <c r="AA560" s="500"/>
      <c r="AB560" s="498" t="e">
        <f ca="1">OFFSET(Calcu_ADJ!S105,B560,0)</f>
        <v>#N/A</v>
      </c>
      <c r="AC560" s="499"/>
      <c r="AD560" s="499"/>
      <c r="AE560" s="499"/>
      <c r="AF560" s="499"/>
      <c r="AG560" s="500"/>
      <c r="AH560" s="634"/>
      <c r="AI560" s="635"/>
      <c r="AJ560" s="635"/>
      <c r="AK560" s="635"/>
      <c r="AL560" s="635"/>
      <c r="AM560" s="636"/>
      <c r="AN560" s="634"/>
      <c r="AO560" s="635"/>
      <c r="AP560" s="635"/>
      <c r="AQ560" s="635"/>
      <c r="AR560" s="635"/>
      <c r="AS560" s="636"/>
      <c r="AT560" s="88"/>
    </row>
    <row r="561" spans="1:46" s="89" customFormat="1" ht="18" customHeight="1">
      <c r="A561" s="131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</row>
    <row r="562" spans="1:46" s="89" customFormat="1" ht="18" customHeight="1">
      <c r="A562" s="96" t="str">
        <f ca="1">"■ "&amp;B516&amp;" "&amp;N516&amp;" 에서의 영점보정 후 교정데이터"</f>
        <v>■ 0 0 에서의 영점보정 후 교정데이터</v>
      </c>
      <c r="B562" s="88"/>
      <c r="C562" s="238"/>
      <c r="D562" s="238"/>
      <c r="E562" s="238"/>
      <c r="F562" s="238"/>
      <c r="G562" s="239"/>
      <c r="H562" s="239"/>
      <c r="I562" s="239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</row>
    <row r="563" spans="1:46" s="89" customFormat="1" ht="18" customHeight="1">
      <c r="A563" s="131"/>
      <c r="B563" s="596" t="s">
        <v>173</v>
      </c>
      <c r="C563" s="597"/>
      <c r="D563" s="597"/>
      <c r="E563" s="597"/>
      <c r="F563" s="597"/>
      <c r="G563" s="597"/>
      <c r="H563" s="598"/>
      <c r="I563" s="596" t="s">
        <v>720</v>
      </c>
      <c r="J563" s="616"/>
      <c r="K563" s="616"/>
      <c r="L563" s="616"/>
      <c r="M563" s="616"/>
      <c r="N563" s="616"/>
      <c r="O563" s="617"/>
      <c r="P563" s="605" t="e">
        <f>Calcu!$J$328&amp;" 지시값 (영점보정)"</f>
        <v>#N/A</v>
      </c>
      <c r="Q563" s="621"/>
      <c r="R563" s="621"/>
      <c r="S563" s="621"/>
      <c r="T563" s="621"/>
      <c r="U563" s="621"/>
      <c r="V563" s="621"/>
      <c r="W563" s="621"/>
      <c r="X563" s="621"/>
      <c r="Y563" s="621"/>
      <c r="Z563" s="621"/>
      <c r="AA563" s="621"/>
      <c r="AB563" s="621"/>
      <c r="AC563" s="621"/>
      <c r="AD563" s="621"/>
      <c r="AE563" s="621"/>
      <c r="AF563" s="621"/>
      <c r="AG563" s="621"/>
      <c r="AH563" s="621"/>
      <c r="AI563" s="621"/>
      <c r="AJ563" s="621"/>
      <c r="AK563" s="621"/>
      <c r="AL563" s="621"/>
      <c r="AM563" s="621"/>
      <c r="AN563" s="621"/>
      <c r="AO563" s="621"/>
      <c r="AP563" s="621"/>
      <c r="AQ563" s="621"/>
      <c r="AR563" s="621"/>
      <c r="AS563" s="622"/>
      <c r="AT563" s="88"/>
    </row>
    <row r="564" spans="1:46" s="89" customFormat="1" ht="18" customHeight="1">
      <c r="A564" s="131"/>
      <c r="B564" s="599"/>
      <c r="C564" s="600"/>
      <c r="D564" s="600"/>
      <c r="E564" s="600"/>
      <c r="F564" s="600"/>
      <c r="G564" s="600"/>
      <c r="H564" s="601"/>
      <c r="I564" s="618"/>
      <c r="J564" s="619"/>
      <c r="K564" s="619"/>
      <c r="L564" s="619"/>
      <c r="M564" s="619"/>
      <c r="N564" s="619"/>
      <c r="O564" s="620"/>
      <c r="P564" s="605" t="s">
        <v>62</v>
      </c>
      <c r="Q564" s="621"/>
      <c r="R564" s="621"/>
      <c r="S564" s="621"/>
      <c r="T564" s="621"/>
      <c r="U564" s="621"/>
      <c r="V564" s="622"/>
      <c r="W564" s="605" t="s">
        <v>63</v>
      </c>
      <c r="X564" s="621"/>
      <c r="Y564" s="621"/>
      <c r="Z564" s="621"/>
      <c r="AA564" s="621"/>
      <c r="AB564" s="621"/>
      <c r="AC564" s="622"/>
      <c r="AD564" s="605" t="s">
        <v>64</v>
      </c>
      <c r="AE564" s="621"/>
      <c r="AF564" s="621"/>
      <c r="AG564" s="621"/>
      <c r="AH564" s="621"/>
      <c r="AI564" s="621"/>
      <c r="AJ564" s="622"/>
      <c r="AK564" s="605" t="s">
        <v>221</v>
      </c>
      <c r="AL564" s="621"/>
      <c r="AM564" s="621"/>
      <c r="AN564" s="621"/>
      <c r="AO564" s="621"/>
      <c r="AP564" s="621"/>
      <c r="AQ564" s="621"/>
      <c r="AR564" s="621"/>
      <c r="AS564" s="622"/>
      <c r="AT564" s="88"/>
    </row>
    <row r="565" spans="1:46" s="89" customFormat="1" ht="18" customHeight="1">
      <c r="A565" s="131"/>
      <c r="B565" s="602"/>
      <c r="C565" s="603"/>
      <c r="D565" s="603"/>
      <c r="E565" s="603"/>
      <c r="F565" s="603"/>
      <c r="G565" s="603"/>
      <c r="H565" s="604"/>
      <c r="I565" s="623">
        <f ca="1">I558</f>
        <v>0</v>
      </c>
      <c r="J565" s="624"/>
      <c r="K565" s="624"/>
      <c r="L565" s="624"/>
      <c r="M565" s="624"/>
      <c r="N565" s="624"/>
      <c r="O565" s="625"/>
      <c r="P565" s="623">
        <f ca="1">P558</f>
        <v>0</v>
      </c>
      <c r="Q565" s="626"/>
      <c r="R565" s="626"/>
      <c r="S565" s="626"/>
      <c r="T565" s="626"/>
      <c r="U565" s="626"/>
      <c r="V565" s="627"/>
      <c r="W565" s="623">
        <f ca="1">V558</f>
        <v>0</v>
      </c>
      <c r="X565" s="626"/>
      <c r="Y565" s="626"/>
      <c r="Z565" s="626"/>
      <c r="AA565" s="626"/>
      <c r="AB565" s="626"/>
      <c r="AC565" s="627"/>
      <c r="AD565" s="623">
        <f ca="1">AB558</f>
        <v>0</v>
      </c>
      <c r="AE565" s="626"/>
      <c r="AF565" s="626"/>
      <c r="AG565" s="626"/>
      <c r="AH565" s="626"/>
      <c r="AI565" s="626"/>
      <c r="AJ565" s="627"/>
      <c r="AK565" s="623">
        <f ca="1">AH558</f>
        <v>0</v>
      </c>
      <c r="AL565" s="626"/>
      <c r="AM565" s="626"/>
      <c r="AN565" s="626"/>
      <c r="AO565" s="626"/>
      <c r="AP565" s="626"/>
      <c r="AQ565" s="626"/>
      <c r="AR565" s="626"/>
      <c r="AS565" s="627"/>
      <c r="AT565" s="88"/>
    </row>
    <row r="566" spans="1:46" s="89" customFormat="1" ht="18" customHeight="1">
      <c r="A566" s="131"/>
      <c r="B566" s="628" t="e">
        <f>B559</f>
        <v>#N/A</v>
      </c>
      <c r="C566" s="629"/>
      <c r="D566" s="629"/>
      <c r="E566" s="629"/>
      <c r="F566" s="629"/>
      <c r="G566" s="629"/>
      <c r="H566" s="630"/>
      <c r="I566" s="498" t="e">
        <f ca="1">I559</f>
        <v>#N/A</v>
      </c>
      <c r="J566" s="499"/>
      <c r="K566" s="499"/>
      <c r="L566" s="499"/>
      <c r="M566" s="499"/>
      <c r="N566" s="499"/>
      <c r="O566" s="500"/>
      <c r="P566" s="498" t="e">
        <f ca="1">OFFSET(Calcu_ADJ!U90,B566,0)</f>
        <v>#N/A</v>
      </c>
      <c r="Q566" s="501"/>
      <c r="R566" s="501"/>
      <c r="S566" s="501"/>
      <c r="T566" s="501"/>
      <c r="U566" s="501"/>
      <c r="V566" s="502"/>
      <c r="W566" s="498" t="e">
        <f ca="1">OFFSET(Calcu_ADJ!V90,B566,0)</f>
        <v>#N/A</v>
      </c>
      <c r="X566" s="501"/>
      <c r="Y566" s="501"/>
      <c r="Z566" s="501"/>
      <c r="AA566" s="501"/>
      <c r="AB566" s="501"/>
      <c r="AC566" s="502"/>
      <c r="AD566" s="498" t="e">
        <f ca="1">OFFSET(Calcu_ADJ!W90,B566,0)</f>
        <v>#N/A</v>
      </c>
      <c r="AE566" s="501"/>
      <c r="AF566" s="501"/>
      <c r="AG566" s="501"/>
      <c r="AH566" s="501"/>
      <c r="AI566" s="501"/>
      <c r="AJ566" s="502"/>
      <c r="AK566" s="498" t="e">
        <f ca="1">OFFSET(Calcu_ADJ!X90,B566,0)</f>
        <v>#N/A</v>
      </c>
      <c r="AL566" s="501"/>
      <c r="AM566" s="501"/>
      <c r="AN566" s="501"/>
      <c r="AO566" s="501"/>
      <c r="AP566" s="501"/>
      <c r="AQ566" s="501"/>
      <c r="AR566" s="501"/>
      <c r="AS566" s="502"/>
      <c r="AT566" s="88"/>
    </row>
    <row r="567" spans="1:46" s="89" customFormat="1" ht="18" customHeight="1">
      <c r="A567" s="131"/>
      <c r="B567" s="637" t="e">
        <f>B560</f>
        <v>#N/A</v>
      </c>
      <c r="C567" s="638"/>
      <c r="D567" s="638"/>
      <c r="E567" s="638"/>
      <c r="F567" s="638"/>
      <c r="G567" s="638"/>
      <c r="H567" s="639"/>
      <c r="I567" s="498" t="e">
        <f ca="1">I560</f>
        <v>#N/A</v>
      </c>
      <c r="J567" s="499"/>
      <c r="K567" s="499"/>
      <c r="L567" s="499"/>
      <c r="M567" s="499"/>
      <c r="N567" s="499"/>
      <c r="O567" s="500"/>
      <c r="P567" s="498" t="e">
        <f ca="1">OFFSET(Calcu_ADJ!U105,B567,0)</f>
        <v>#N/A</v>
      </c>
      <c r="Q567" s="501"/>
      <c r="R567" s="501"/>
      <c r="S567" s="501"/>
      <c r="T567" s="501"/>
      <c r="U567" s="501"/>
      <c r="V567" s="502"/>
      <c r="W567" s="498" t="e">
        <f ca="1">OFFSET(Calcu_ADJ!V105,B567,0)</f>
        <v>#N/A</v>
      </c>
      <c r="X567" s="501"/>
      <c r="Y567" s="501"/>
      <c r="Z567" s="501"/>
      <c r="AA567" s="501"/>
      <c r="AB567" s="501"/>
      <c r="AC567" s="502"/>
      <c r="AD567" s="498" t="e">
        <f ca="1">OFFSET(Calcu_ADJ!W105,B567,0)</f>
        <v>#N/A</v>
      </c>
      <c r="AE567" s="501"/>
      <c r="AF567" s="501"/>
      <c r="AG567" s="501"/>
      <c r="AH567" s="501"/>
      <c r="AI567" s="501"/>
      <c r="AJ567" s="502"/>
      <c r="AK567" s="498" t="e">
        <f ca="1">OFFSET(Calcu_ADJ!X105,B567,0)</f>
        <v>#N/A</v>
      </c>
      <c r="AL567" s="501"/>
      <c r="AM567" s="501"/>
      <c r="AN567" s="501"/>
      <c r="AO567" s="501"/>
      <c r="AP567" s="501"/>
      <c r="AQ567" s="501"/>
      <c r="AR567" s="501"/>
      <c r="AS567" s="502"/>
      <c r="AT567" s="88"/>
    </row>
    <row r="568" spans="1:46" s="89" customFormat="1" ht="18" customHeight="1">
      <c r="A568" s="131"/>
      <c r="B568" s="233"/>
      <c r="C568" s="309"/>
      <c r="D568" s="309"/>
      <c r="E568" s="309"/>
      <c r="F568" s="309"/>
      <c r="G568" s="309"/>
      <c r="H568" s="309"/>
      <c r="I568" s="233"/>
      <c r="J568" s="233"/>
      <c r="K568" s="233"/>
      <c r="L568" s="233"/>
      <c r="M568" s="233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  <c r="Y568" s="233"/>
      <c r="Z568" s="233"/>
      <c r="AA568" s="233"/>
      <c r="AB568" s="233"/>
      <c r="AC568" s="233"/>
      <c r="AD568" s="233"/>
      <c r="AE568" s="233"/>
      <c r="AF568" s="233"/>
      <c r="AG568" s="233"/>
      <c r="AH568" s="233"/>
      <c r="AI568" s="233"/>
      <c r="AJ568" s="233"/>
      <c r="AK568" s="233"/>
      <c r="AL568" s="233"/>
      <c r="AM568" s="233"/>
      <c r="AN568" s="233"/>
      <c r="AO568" s="233"/>
      <c r="AP568" s="233"/>
      <c r="AQ568" s="233"/>
      <c r="AR568" s="233"/>
      <c r="AS568" s="233"/>
      <c r="AT568" s="88"/>
    </row>
    <row r="569" spans="1:46" ht="18" customHeight="1">
      <c r="A569" s="130" t="s">
        <v>67</v>
      </c>
      <c r="B569" s="312"/>
      <c r="C569" s="312"/>
      <c r="D569" s="312"/>
      <c r="E569" s="312"/>
      <c r="F569" s="312"/>
      <c r="G569" s="312"/>
      <c r="H569" s="312"/>
      <c r="I569" s="312"/>
      <c r="J569" s="312"/>
      <c r="K569" s="312"/>
      <c r="L569" s="312"/>
      <c r="M569" s="312"/>
      <c r="N569" s="312"/>
      <c r="O569" s="312"/>
      <c r="P569" s="312"/>
      <c r="Q569" s="312"/>
      <c r="R569" s="312"/>
      <c r="S569" s="312"/>
      <c r="T569" s="312"/>
      <c r="U569" s="312"/>
      <c r="V569" s="312"/>
      <c r="W569" s="312"/>
      <c r="X569" s="312"/>
      <c r="Y569" s="312"/>
      <c r="Z569" s="312"/>
      <c r="AA569" s="312"/>
      <c r="AB569" s="312"/>
      <c r="AC569" s="312"/>
      <c r="AD569" s="312"/>
      <c r="AE569" s="312"/>
      <c r="AF569" s="312"/>
      <c r="AG569" s="312"/>
      <c r="AH569" s="312"/>
      <c r="AI569" s="312"/>
      <c r="AJ569" s="312"/>
      <c r="AK569" s="312"/>
      <c r="AL569" s="312"/>
      <c r="AM569" s="312"/>
      <c r="AN569" s="312"/>
      <c r="AO569" s="312"/>
      <c r="AP569" s="312"/>
      <c r="AQ569" s="312"/>
      <c r="AR569" s="312"/>
      <c r="AS569" s="312"/>
      <c r="AT569" s="312"/>
    </row>
    <row r="570" spans="1:46" ht="18" customHeight="1">
      <c r="A570" s="312"/>
      <c r="B570" s="570"/>
      <c r="C570" s="571"/>
      <c r="D570" s="505"/>
      <c r="E570" s="506"/>
      <c r="F570" s="506"/>
      <c r="G570" s="506"/>
      <c r="H570" s="507"/>
      <c r="I570" s="505">
        <v>1</v>
      </c>
      <c r="J570" s="506"/>
      <c r="K570" s="506"/>
      <c r="L570" s="506"/>
      <c r="M570" s="506"/>
      <c r="N570" s="506"/>
      <c r="O570" s="507"/>
      <c r="P570" s="505">
        <v>2</v>
      </c>
      <c r="Q570" s="506"/>
      <c r="R570" s="506"/>
      <c r="S570" s="506"/>
      <c r="T570" s="506"/>
      <c r="U570" s="506"/>
      <c r="V570" s="506"/>
      <c r="W570" s="507"/>
      <c r="X570" s="505">
        <v>3</v>
      </c>
      <c r="Y570" s="568"/>
      <c r="Z570" s="568"/>
      <c r="AA570" s="568"/>
      <c r="AB570" s="569"/>
      <c r="AC570" s="505">
        <v>4</v>
      </c>
      <c r="AD570" s="506"/>
      <c r="AE570" s="506"/>
      <c r="AF570" s="506"/>
      <c r="AG570" s="507"/>
      <c r="AH570" s="505">
        <v>5</v>
      </c>
      <c r="AI570" s="506"/>
      <c r="AJ570" s="506"/>
      <c r="AK570" s="506"/>
      <c r="AL570" s="506"/>
      <c r="AM570" s="506"/>
      <c r="AN570" s="506"/>
      <c r="AO570" s="507"/>
      <c r="AP570" s="505">
        <v>6</v>
      </c>
      <c r="AQ570" s="648"/>
      <c r="AR570" s="648"/>
      <c r="AS570" s="569"/>
      <c r="AT570" s="312"/>
    </row>
    <row r="571" spans="1:46" ht="18" customHeight="1">
      <c r="A571" s="312"/>
      <c r="B571" s="572"/>
      <c r="C571" s="573"/>
      <c r="D571" s="574" t="s">
        <v>68</v>
      </c>
      <c r="E571" s="575"/>
      <c r="F571" s="575"/>
      <c r="G571" s="575"/>
      <c r="H571" s="576"/>
      <c r="I571" s="574" t="s">
        <v>69</v>
      </c>
      <c r="J571" s="575"/>
      <c r="K571" s="575"/>
      <c r="L571" s="575"/>
      <c r="M571" s="575"/>
      <c r="N571" s="575"/>
      <c r="O571" s="576"/>
      <c r="P571" s="574" t="s">
        <v>226</v>
      </c>
      <c r="Q571" s="575"/>
      <c r="R571" s="575"/>
      <c r="S571" s="575"/>
      <c r="T571" s="575"/>
      <c r="U571" s="575"/>
      <c r="V571" s="575"/>
      <c r="W571" s="576"/>
      <c r="X571" s="574" t="s">
        <v>228</v>
      </c>
      <c r="Y571" s="589"/>
      <c r="Z571" s="589"/>
      <c r="AA571" s="589"/>
      <c r="AB571" s="590"/>
      <c r="AC571" s="574" t="s">
        <v>316</v>
      </c>
      <c r="AD571" s="575"/>
      <c r="AE571" s="575"/>
      <c r="AF571" s="575"/>
      <c r="AG571" s="576"/>
      <c r="AH571" s="574" t="s">
        <v>70</v>
      </c>
      <c r="AI571" s="575"/>
      <c r="AJ571" s="575"/>
      <c r="AK571" s="575"/>
      <c r="AL571" s="575"/>
      <c r="AM571" s="575"/>
      <c r="AN571" s="575"/>
      <c r="AO571" s="576"/>
      <c r="AP571" s="574" t="s">
        <v>71</v>
      </c>
      <c r="AQ571" s="649"/>
      <c r="AR571" s="649"/>
      <c r="AS571" s="590"/>
      <c r="AT571" s="312"/>
    </row>
    <row r="572" spans="1:46" ht="18" customHeight="1">
      <c r="A572" s="312"/>
      <c r="B572" s="572"/>
      <c r="C572" s="573"/>
      <c r="D572" s="577"/>
      <c r="E572" s="578"/>
      <c r="F572" s="578"/>
      <c r="G572" s="578"/>
      <c r="H572" s="579"/>
      <c r="I572" s="586" t="s">
        <v>72</v>
      </c>
      <c r="J572" s="587"/>
      <c r="K572" s="587"/>
      <c r="L572" s="587"/>
      <c r="M572" s="587"/>
      <c r="N572" s="587"/>
      <c r="O572" s="588"/>
      <c r="P572" s="583" t="s">
        <v>73</v>
      </c>
      <c r="Q572" s="584"/>
      <c r="R572" s="584"/>
      <c r="S572" s="584"/>
      <c r="T572" s="584"/>
      <c r="U572" s="584"/>
      <c r="V572" s="584"/>
      <c r="W572" s="585"/>
      <c r="X572" s="580"/>
      <c r="Y572" s="581"/>
      <c r="Z572" s="581"/>
      <c r="AA572" s="581"/>
      <c r="AB572" s="582"/>
      <c r="AC572" s="583" t="s">
        <v>317</v>
      </c>
      <c r="AD572" s="584"/>
      <c r="AE572" s="584"/>
      <c r="AF572" s="584"/>
      <c r="AG572" s="585"/>
      <c r="AH572" s="586" t="s">
        <v>88</v>
      </c>
      <c r="AI572" s="587"/>
      <c r="AJ572" s="587"/>
      <c r="AK572" s="587"/>
      <c r="AL572" s="587"/>
      <c r="AM572" s="587"/>
      <c r="AN572" s="587"/>
      <c r="AO572" s="588"/>
      <c r="AP572" s="580"/>
      <c r="AQ572" s="640"/>
      <c r="AR572" s="640"/>
      <c r="AS572" s="582"/>
      <c r="AT572" s="312"/>
    </row>
    <row r="573" spans="1:46" ht="18" customHeight="1">
      <c r="A573" s="312"/>
      <c r="B573" s="641" t="s">
        <v>318</v>
      </c>
      <c r="C573" s="642"/>
      <c r="D573" s="643" t="s">
        <v>722</v>
      </c>
      <c r="E573" s="644"/>
      <c r="F573" s="644"/>
      <c r="G573" s="644"/>
      <c r="H573" s="645"/>
      <c r="I573" s="511" t="e">
        <f ca="1">I559</f>
        <v>#N/A</v>
      </c>
      <c r="J573" s="512"/>
      <c r="K573" s="512"/>
      <c r="L573" s="512"/>
      <c r="M573" s="513">
        <f ca="1">I558</f>
        <v>0</v>
      </c>
      <c r="N573" s="564"/>
      <c r="O573" s="565"/>
      <c r="P573" s="646" t="e">
        <f ca="1">IF(OR(Z516="% of Reading",Z516="% of F.S"),I573*T516%,T516)/AF516</f>
        <v>#N/A</v>
      </c>
      <c r="Q573" s="647"/>
      <c r="R573" s="647"/>
      <c r="S573" s="647"/>
      <c r="T573" s="647"/>
      <c r="U573" s="513">
        <f ca="1">M573</f>
        <v>0</v>
      </c>
      <c r="V573" s="513"/>
      <c r="W573" s="514"/>
      <c r="X573" s="505" t="s">
        <v>238</v>
      </c>
      <c r="Y573" s="648"/>
      <c r="Z573" s="648"/>
      <c r="AA573" s="648"/>
      <c r="AB573" s="569"/>
      <c r="AC573" s="518">
        <v>1</v>
      </c>
      <c r="AD573" s="519"/>
      <c r="AE573" s="519"/>
      <c r="AF573" s="519"/>
      <c r="AG573" s="520"/>
      <c r="AH573" s="511" t="e">
        <f ca="1">P573*AC573</f>
        <v>#N/A</v>
      </c>
      <c r="AI573" s="512"/>
      <c r="AJ573" s="512"/>
      <c r="AK573" s="512"/>
      <c r="AL573" s="512"/>
      <c r="AM573" s="513">
        <f ca="1">U573</f>
        <v>0</v>
      </c>
      <c r="AN573" s="513"/>
      <c r="AO573" s="514"/>
      <c r="AP573" s="505" t="s">
        <v>245</v>
      </c>
      <c r="AQ573" s="648"/>
      <c r="AR573" s="648"/>
      <c r="AS573" s="569"/>
      <c r="AT573" s="312"/>
    </row>
    <row r="574" spans="1:46" ht="18" customHeight="1">
      <c r="A574" s="312"/>
      <c r="B574" s="570" t="s">
        <v>240</v>
      </c>
      <c r="C574" s="571"/>
      <c r="D574" s="643" t="s">
        <v>723</v>
      </c>
      <c r="E574" s="644"/>
      <c r="F574" s="644"/>
      <c r="G574" s="644"/>
      <c r="H574" s="645"/>
      <c r="I574" s="659" t="e">
        <f ca="1">AH559</f>
        <v>#N/A</v>
      </c>
      <c r="J574" s="660"/>
      <c r="K574" s="660"/>
      <c r="L574" s="660"/>
      <c r="M574" s="513">
        <f ca="1">AH558</f>
        <v>0</v>
      </c>
      <c r="N574" s="564"/>
      <c r="O574" s="565"/>
      <c r="P574" s="659" t="e">
        <f ca="1">SQRT(SUMSQ(P575,P576,P577,P578))</f>
        <v>#N/A</v>
      </c>
      <c r="Q574" s="660"/>
      <c r="R574" s="660"/>
      <c r="S574" s="660"/>
      <c r="T574" s="660"/>
      <c r="U574" s="513">
        <f ca="1">M574</f>
        <v>0</v>
      </c>
      <c r="V574" s="513"/>
      <c r="W574" s="514"/>
      <c r="X574" s="574" t="s">
        <v>76</v>
      </c>
      <c r="Y574" s="575"/>
      <c r="Z574" s="575"/>
      <c r="AA574" s="575"/>
      <c r="AB574" s="576"/>
      <c r="AC574" s="661">
        <v>-1</v>
      </c>
      <c r="AD574" s="662"/>
      <c r="AE574" s="662"/>
      <c r="AF574" s="662"/>
      <c r="AG574" s="663"/>
      <c r="AH574" s="659" t="e">
        <f ca="1">ABS(P574*AC574)</f>
        <v>#N/A</v>
      </c>
      <c r="AI574" s="660"/>
      <c r="AJ574" s="660"/>
      <c r="AK574" s="660"/>
      <c r="AL574" s="660"/>
      <c r="AM574" s="513">
        <f ca="1">U574</f>
        <v>0</v>
      </c>
      <c r="AN574" s="513"/>
      <c r="AO574" s="514"/>
      <c r="AP574" s="668" t="e">
        <f ca="1">IF(SUM(AH576:AM578)=0,"∞",AH574^4/SUM(AH576^4/AP576,AH577^4/AP577,AH578^4/AP578))</f>
        <v>#VALUE!</v>
      </c>
      <c r="AQ574" s="669"/>
      <c r="AR574" s="669"/>
      <c r="AS574" s="670"/>
      <c r="AT574" s="312"/>
    </row>
    <row r="575" spans="1:46" ht="18" customHeight="1">
      <c r="A575" s="312"/>
      <c r="B575" s="641" t="s">
        <v>242</v>
      </c>
      <c r="C575" s="642"/>
      <c r="D575" s="653" t="s">
        <v>724</v>
      </c>
      <c r="E575" s="654"/>
      <c r="F575" s="654"/>
      <c r="G575" s="654"/>
      <c r="H575" s="655"/>
      <c r="I575" s="656">
        <v>0</v>
      </c>
      <c r="J575" s="657"/>
      <c r="K575" s="657"/>
      <c r="L575" s="657"/>
      <c r="M575" s="657"/>
      <c r="N575" s="657"/>
      <c r="O575" s="658"/>
      <c r="P575" s="511" t="e">
        <f ca="1">H516/2/SQRT(3)</f>
        <v>#N/A</v>
      </c>
      <c r="Q575" s="512"/>
      <c r="R575" s="512"/>
      <c r="S575" s="512"/>
      <c r="T575" s="512"/>
      <c r="U575" s="512"/>
      <c r="V575" s="513">
        <f ca="1">U574</f>
        <v>0</v>
      </c>
      <c r="W575" s="514"/>
      <c r="X575" s="515" t="s">
        <v>241</v>
      </c>
      <c r="Y575" s="516"/>
      <c r="Z575" s="516"/>
      <c r="AA575" s="516"/>
      <c r="AB575" s="517"/>
      <c r="AC575" s="508">
        <v>1</v>
      </c>
      <c r="AD575" s="509"/>
      <c r="AE575" s="509"/>
      <c r="AF575" s="509"/>
      <c r="AG575" s="510"/>
      <c r="AH575" s="511" t="e">
        <f ca="1">P575*AC575</f>
        <v>#N/A</v>
      </c>
      <c r="AI575" s="512"/>
      <c r="AJ575" s="512"/>
      <c r="AK575" s="512"/>
      <c r="AL575" s="512"/>
      <c r="AM575" s="512"/>
      <c r="AN575" s="513">
        <f ca="1">V575</f>
        <v>0</v>
      </c>
      <c r="AO575" s="514"/>
      <c r="AP575" s="515" t="s">
        <v>75</v>
      </c>
      <c r="AQ575" s="516"/>
      <c r="AR575" s="516"/>
      <c r="AS575" s="517"/>
      <c r="AT575" s="312"/>
    </row>
    <row r="576" spans="1:46" ht="18" customHeight="1">
      <c r="A576" s="312"/>
      <c r="B576" s="641" t="s">
        <v>319</v>
      </c>
      <c r="C576" s="642"/>
      <c r="D576" s="653" t="s">
        <v>725</v>
      </c>
      <c r="E576" s="654"/>
      <c r="F576" s="654"/>
      <c r="G576" s="654"/>
      <c r="H576" s="655"/>
      <c r="I576" s="656">
        <v>0</v>
      </c>
      <c r="J576" s="657"/>
      <c r="K576" s="657"/>
      <c r="L576" s="657"/>
      <c r="M576" s="657"/>
      <c r="N576" s="657"/>
      <c r="O576" s="658"/>
      <c r="P576" s="511" t="e">
        <f ca="1">B518/2/SQRT(3)</f>
        <v>#VALUE!</v>
      </c>
      <c r="Q576" s="512"/>
      <c r="R576" s="512"/>
      <c r="S576" s="512"/>
      <c r="T576" s="512"/>
      <c r="U576" s="512"/>
      <c r="V576" s="513">
        <f ca="1">V575</f>
        <v>0</v>
      </c>
      <c r="W576" s="514"/>
      <c r="X576" s="515" t="s">
        <v>320</v>
      </c>
      <c r="Y576" s="516"/>
      <c r="Z576" s="516"/>
      <c r="AA576" s="516"/>
      <c r="AB576" s="517"/>
      <c r="AC576" s="508">
        <v>1</v>
      </c>
      <c r="AD576" s="509"/>
      <c r="AE576" s="509"/>
      <c r="AF576" s="509"/>
      <c r="AG576" s="510"/>
      <c r="AH576" s="511" t="e">
        <f ca="1">P576*AC576</f>
        <v>#VALUE!</v>
      </c>
      <c r="AI576" s="512"/>
      <c r="AJ576" s="512"/>
      <c r="AK576" s="512"/>
      <c r="AL576" s="512"/>
      <c r="AM576" s="512"/>
      <c r="AN576" s="513">
        <f ca="1">V576</f>
        <v>0</v>
      </c>
      <c r="AO576" s="514"/>
      <c r="AP576" s="515">
        <f>1/2*(100/20)^2</f>
        <v>12.5</v>
      </c>
      <c r="AQ576" s="516"/>
      <c r="AR576" s="516"/>
      <c r="AS576" s="517"/>
      <c r="AT576" s="312"/>
    </row>
    <row r="577" spans="1:92" ht="18" customHeight="1">
      <c r="A577" s="312"/>
      <c r="B577" s="641" t="s">
        <v>321</v>
      </c>
      <c r="C577" s="642"/>
      <c r="D577" s="653" t="s">
        <v>726</v>
      </c>
      <c r="E577" s="654"/>
      <c r="F577" s="654"/>
      <c r="G577" s="654"/>
      <c r="H577" s="655"/>
      <c r="I577" s="656">
        <v>0</v>
      </c>
      <c r="J577" s="657"/>
      <c r="K577" s="657"/>
      <c r="L577" s="657"/>
      <c r="M577" s="657"/>
      <c r="N577" s="657"/>
      <c r="O577" s="658"/>
      <c r="P577" s="511" t="e">
        <f ca="1">MAX(AK566:AS567)/2/SQRT(3)</f>
        <v>#N/A</v>
      </c>
      <c r="Q577" s="512"/>
      <c r="R577" s="512"/>
      <c r="S577" s="512"/>
      <c r="T577" s="512"/>
      <c r="U577" s="512"/>
      <c r="V577" s="513">
        <f ca="1">V576</f>
        <v>0</v>
      </c>
      <c r="W577" s="514"/>
      <c r="X577" s="515" t="s">
        <v>241</v>
      </c>
      <c r="Y577" s="516"/>
      <c r="Z577" s="516"/>
      <c r="AA577" s="516"/>
      <c r="AB577" s="517"/>
      <c r="AC577" s="508">
        <v>1</v>
      </c>
      <c r="AD577" s="509"/>
      <c r="AE577" s="509"/>
      <c r="AF577" s="509"/>
      <c r="AG577" s="510"/>
      <c r="AH577" s="511" t="e">
        <f ca="1">P577*AC577</f>
        <v>#N/A</v>
      </c>
      <c r="AI577" s="512"/>
      <c r="AJ577" s="512"/>
      <c r="AK577" s="512"/>
      <c r="AL577" s="512"/>
      <c r="AM577" s="512"/>
      <c r="AN577" s="513">
        <f ca="1">V577</f>
        <v>0</v>
      </c>
      <c r="AO577" s="514"/>
      <c r="AP577" s="515">
        <f>1/2*(100/20)^2</f>
        <v>12.5</v>
      </c>
      <c r="AQ577" s="516"/>
      <c r="AR577" s="516"/>
      <c r="AS577" s="517"/>
      <c r="AT577" s="312"/>
    </row>
    <row r="578" spans="1:92" ht="18" customHeight="1">
      <c r="A578" s="312"/>
      <c r="B578" s="641" t="s">
        <v>322</v>
      </c>
      <c r="C578" s="642"/>
      <c r="D578" s="653" t="s">
        <v>727</v>
      </c>
      <c r="E578" s="654"/>
      <c r="F578" s="654"/>
      <c r="G578" s="654"/>
      <c r="H578" s="655"/>
      <c r="I578" s="656">
        <v>0</v>
      </c>
      <c r="J578" s="657"/>
      <c r="K578" s="657"/>
      <c r="L578" s="657"/>
      <c r="M578" s="657"/>
      <c r="N578" s="657"/>
      <c r="O578" s="658"/>
      <c r="P578" s="511" t="e">
        <f ca="1">ABS(H518/2/SQRT(3))</f>
        <v>#N/A</v>
      </c>
      <c r="Q578" s="512"/>
      <c r="R578" s="512"/>
      <c r="S578" s="512"/>
      <c r="T578" s="512"/>
      <c r="U578" s="512"/>
      <c r="V578" s="513">
        <f ca="1">V577</f>
        <v>0</v>
      </c>
      <c r="W578" s="514"/>
      <c r="X578" s="515" t="s">
        <v>241</v>
      </c>
      <c r="Y578" s="516"/>
      <c r="Z578" s="516"/>
      <c r="AA578" s="516"/>
      <c r="AB578" s="517"/>
      <c r="AC578" s="508">
        <v>1</v>
      </c>
      <c r="AD578" s="509"/>
      <c r="AE578" s="509"/>
      <c r="AF578" s="509"/>
      <c r="AG578" s="510"/>
      <c r="AH578" s="511" t="e">
        <f ca="1">ABS(P578*AC578)</f>
        <v>#N/A</v>
      </c>
      <c r="AI578" s="512"/>
      <c r="AJ578" s="512"/>
      <c r="AK578" s="512"/>
      <c r="AL578" s="512"/>
      <c r="AM578" s="512"/>
      <c r="AN578" s="513">
        <f ca="1">V578</f>
        <v>0</v>
      </c>
      <c r="AO578" s="514"/>
      <c r="AP578" s="515">
        <f>1/2*(100/20)^2</f>
        <v>12.5</v>
      </c>
      <c r="AQ578" s="516"/>
      <c r="AR578" s="516"/>
      <c r="AS578" s="517"/>
      <c r="AT578" s="312"/>
    </row>
    <row r="579" spans="1:92" ht="18" customHeight="1">
      <c r="A579" s="312"/>
      <c r="B579" s="641" t="s">
        <v>247</v>
      </c>
      <c r="C579" s="642"/>
      <c r="D579" s="643" t="s">
        <v>728</v>
      </c>
      <c r="E579" s="644"/>
      <c r="F579" s="644"/>
      <c r="G579" s="644"/>
      <c r="H579" s="645"/>
      <c r="I579" s="646" t="e">
        <f ca="1">AN559</f>
        <v>#N/A</v>
      </c>
      <c r="J579" s="647"/>
      <c r="K579" s="647"/>
      <c r="L579" s="647"/>
      <c r="M579" s="513">
        <f ca="1">AN558</f>
        <v>0</v>
      </c>
      <c r="N579" s="564"/>
      <c r="O579" s="565"/>
      <c r="P579" s="664" t="s">
        <v>248</v>
      </c>
      <c r="Q579" s="665"/>
      <c r="R579" s="665"/>
      <c r="S579" s="665"/>
      <c r="T579" s="665"/>
      <c r="U579" s="665"/>
      <c r="V579" s="665"/>
      <c r="W579" s="666"/>
      <c r="X579" s="505" t="s">
        <v>248</v>
      </c>
      <c r="Y579" s="648"/>
      <c r="Z579" s="648"/>
      <c r="AA579" s="648"/>
      <c r="AB579" s="569"/>
      <c r="AC579" s="518" t="s">
        <v>248</v>
      </c>
      <c r="AD579" s="519"/>
      <c r="AE579" s="519"/>
      <c r="AF579" s="519"/>
      <c r="AG579" s="520"/>
      <c r="AH579" s="511" t="e">
        <f ca="1">SQRT(SUMSQ(AH573,AH574))</f>
        <v>#N/A</v>
      </c>
      <c r="AI579" s="512"/>
      <c r="AJ579" s="512"/>
      <c r="AK579" s="512"/>
      <c r="AL579" s="512"/>
      <c r="AM579" s="513">
        <f ca="1">M579</f>
        <v>0</v>
      </c>
      <c r="AN579" s="513"/>
      <c r="AO579" s="514"/>
      <c r="AP579" s="505" t="e">
        <f ca="1">IF(AP574="∞","∞",ROUNDDOWN(AH579^4/(AH574^4/AP574),0))</f>
        <v>#VALUE!</v>
      </c>
      <c r="AQ579" s="506"/>
      <c r="AR579" s="506"/>
      <c r="AS579" s="507"/>
      <c r="AT579" s="312"/>
      <c r="BD579" s="90"/>
      <c r="BE579" s="90"/>
      <c r="BF579" s="90"/>
      <c r="BG579" s="90"/>
      <c r="BH579" s="91"/>
      <c r="BI579" s="92"/>
      <c r="BJ579" s="92"/>
      <c r="BK579" s="93"/>
      <c r="BL579" s="93"/>
      <c r="BM579" s="93"/>
      <c r="BN579" s="93"/>
      <c r="BO579" s="93"/>
      <c r="BP579" s="93"/>
      <c r="BQ579" s="93"/>
      <c r="BR579" s="93"/>
      <c r="BS579" s="94"/>
      <c r="BT579" s="308"/>
      <c r="BU579" s="308"/>
      <c r="BV579" s="308"/>
      <c r="BW579" s="307"/>
      <c r="BX579" s="95"/>
      <c r="BY579" s="95"/>
      <c r="BZ579" s="95"/>
      <c r="CA579" s="95"/>
      <c r="CB579" s="95"/>
      <c r="CC579" s="129"/>
      <c r="CD579" s="129"/>
      <c r="CE579" s="129"/>
      <c r="CF579" s="129"/>
      <c r="CG579" s="129"/>
      <c r="CH579" s="91"/>
      <c r="CI579" s="92"/>
      <c r="CJ579" s="92"/>
      <c r="CK579" s="94"/>
      <c r="CL579" s="308"/>
      <c r="CM579" s="308"/>
      <c r="CN579" s="307"/>
    </row>
    <row r="580" spans="1:92" s="312" customFormat="1" ht="18" customHeight="1"/>
    <row r="581" spans="1:92" s="89" customFormat="1" ht="18" customHeight="1">
      <c r="A581" s="96" t="s">
        <v>610</v>
      </c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</row>
    <row r="582" spans="1:92" s="89" customFormat="1" ht="18" customHeight="1">
      <c r="B582" s="92" t="s">
        <v>611</v>
      </c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</row>
    <row r="583" spans="1:92" s="89" customFormat="1" ht="18" customHeight="1">
      <c r="A583" s="88"/>
      <c r="B583" s="88"/>
      <c r="C583" s="306"/>
      <c r="D583" s="88"/>
      <c r="E583" s="125"/>
      <c r="F583" s="88"/>
      <c r="G583" s="119" t="s">
        <v>759</v>
      </c>
      <c r="H583" s="503" t="s">
        <v>305</v>
      </c>
      <c r="I583" s="503"/>
      <c r="J583" s="504" t="e">
        <f ca="1">AH579</f>
        <v>#N/A</v>
      </c>
      <c r="K583" s="504"/>
      <c r="L583" s="504"/>
      <c r="M583" s="504"/>
      <c r="N583" s="343">
        <f ca="1">AM579</f>
        <v>0</v>
      </c>
      <c r="O583" s="310"/>
      <c r="P583" s="339"/>
      <c r="Q583" s="311" t="s">
        <v>306</v>
      </c>
      <c r="R583" s="504" t="e">
        <f ca="1">J583*2</f>
        <v>#N/A</v>
      </c>
      <c r="S583" s="504"/>
      <c r="T583" s="504"/>
      <c r="U583" s="504"/>
      <c r="V583" s="343">
        <f ca="1">N583</f>
        <v>0</v>
      </c>
      <c r="W583" s="312"/>
      <c r="X583" s="312"/>
      <c r="Y583" s="312"/>
      <c r="Z583" s="312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  <c r="AU583" s="88"/>
    </row>
    <row r="586" spans="1:92" s="89" customFormat="1" ht="18.75" customHeight="1">
      <c r="A586" s="240" t="s">
        <v>323</v>
      </c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</row>
    <row r="587" spans="1:92" ht="18.75" customHeight="1">
      <c r="A587" s="130" t="s">
        <v>308</v>
      </c>
    </row>
    <row r="588" spans="1:92" ht="18.75" customHeight="1">
      <c r="B588" s="560" t="s">
        <v>85</v>
      </c>
      <c r="C588" s="560"/>
      <c r="D588" s="560"/>
      <c r="E588" s="560"/>
      <c r="F588" s="560"/>
      <c r="G588" s="560"/>
      <c r="H588" s="560" t="s">
        <v>310</v>
      </c>
      <c r="I588" s="560"/>
      <c r="J588" s="560"/>
      <c r="K588" s="560"/>
      <c r="L588" s="560"/>
      <c r="M588" s="560"/>
      <c r="N588" s="561" t="s">
        <v>311</v>
      </c>
      <c r="O588" s="561"/>
      <c r="P588" s="561"/>
      <c r="Q588" s="561"/>
      <c r="R588" s="561"/>
      <c r="S588" s="561"/>
      <c r="T588" s="495" t="s">
        <v>612</v>
      </c>
      <c r="U588" s="496"/>
      <c r="V588" s="496"/>
      <c r="W588" s="496"/>
      <c r="X588" s="496"/>
      <c r="Y588" s="496"/>
      <c r="Z588" s="496"/>
      <c r="AA588" s="496"/>
      <c r="AB588" s="496"/>
      <c r="AC588" s="496"/>
      <c r="AD588" s="496"/>
      <c r="AE588" s="497"/>
      <c r="AF588" s="562" t="s">
        <v>314</v>
      </c>
      <c r="AG588" s="562"/>
      <c r="AH588" s="562"/>
      <c r="AI588" s="562"/>
      <c r="AJ588" s="562"/>
      <c r="AK588" s="562"/>
      <c r="AL588" s="561" t="s">
        <v>315</v>
      </c>
      <c r="AM588" s="561"/>
      <c r="AN588" s="561"/>
      <c r="AO588" s="561"/>
      <c r="AP588" s="561"/>
      <c r="AQ588" s="561"/>
    </row>
    <row r="589" spans="1:92" ht="18.75" customHeight="1">
      <c r="B589" s="611">
        <f>MAX(Calcu_ADJ!D173:D202)</f>
        <v>0</v>
      </c>
      <c r="C589" s="611"/>
      <c r="D589" s="611"/>
      <c r="E589" s="611"/>
      <c r="F589" s="611"/>
      <c r="G589" s="611"/>
      <c r="H589" s="611" t="e">
        <f ca="1">Calcu_ADJ!J167*Calcu_ADJ!L167</f>
        <v>#N/A</v>
      </c>
      <c r="I589" s="611"/>
      <c r="J589" s="611"/>
      <c r="K589" s="611"/>
      <c r="L589" s="611"/>
      <c r="M589" s="611"/>
      <c r="N589" s="494">
        <f ca="1">Calcu_ADJ!D172</f>
        <v>0</v>
      </c>
      <c r="O589" s="494"/>
      <c r="P589" s="494"/>
      <c r="Q589" s="494"/>
      <c r="R589" s="494"/>
      <c r="S589" s="494"/>
      <c r="T589" s="521" t="e">
        <f ca="1">OFFSET(표준압력!Z200,AL589,0)</f>
        <v>#N/A</v>
      </c>
      <c r="U589" s="521"/>
      <c r="V589" s="521"/>
      <c r="W589" s="521"/>
      <c r="X589" s="521"/>
      <c r="Y589" s="521"/>
      <c r="Z589" s="521">
        <f ca="1">표준압력!AA201</f>
        <v>0</v>
      </c>
      <c r="AA589" s="521"/>
      <c r="AB589" s="521"/>
      <c r="AC589" s="521"/>
      <c r="AD589" s="521"/>
      <c r="AE589" s="521"/>
      <c r="AF589" s="494">
        <v>2</v>
      </c>
      <c r="AG589" s="494"/>
      <c r="AH589" s="494"/>
      <c r="AI589" s="494"/>
      <c r="AJ589" s="494"/>
      <c r="AK589" s="494"/>
      <c r="AL589" s="494" t="e">
        <f>MATCH(TRUE,Calcu_ADJ!I173:I202,0)</f>
        <v>#N/A</v>
      </c>
      <c r="AM589" s="494"/>
      <c r="AN589" s="494"/>
      <c r="AO589" s="494"/>
      <c r="AP589" s="494"/>
      <c r="AQ589" s="494"/>
    </row>
    <row r="590" spans="1:92" ht="18.75" customHeight="1">
      <c r="B590" s="561" t="s">
        <v>312</v>
      </c>
      <c r="C590" s="561"/>
      <c r="D590" s="561"/>
      <c r="E590" s="561"/>
      <c r="F590" s="561"/>
      <c r="G590" s="561"/>
      <c r="H590" s="561" t="s">
        <v>313</v>
      </c>
      <c r="I590" s="561"/>
      <c r="J590" s="561"/>
      <c r="K590" s="561"/>
      <c r="L590" s="561"/>
      <c r="M590" s="561"/>
      <c r="N590" s="495" t="s">
        <v>793</v>
      </c>
      <c r="O590" s="496"/>
      <c r="P590" s="496"/>
      <c r="Q590" s="496"/>
      <c r="R590" s="496"/>
      <c r="S590" s="496"/>
      <c r="T590" s="496"/>
      <c r="U590" s="496"/>
      <c r="V590" s="496"/>
      <c r="W590" s="496"/>
      <c r="X590" s="496"/>
      <c r="Y590" s="496"/>
      <c r="Z590" s="496"/>
      <c r="AA590" s="496"/>
      <c r="AB590" s="496"/>
      <c r="AC590" s="496"/>
      <c r="AD590" s="496"/>
      <c r="AE590" s="496"/>
      <c r="AF590" s="496"/>
      <c r="AG590" s="496"/>
      <c r="AH590" s="496"/>
      <c r="AI590" s="496"/>
      <c r="AJ590" s="496"/>
      <c r="AK590" s="497"/>
      <c r="AL590" s="392"/>
      <c r="AM590" s="392"/>
      <c r="AN590" s="392"/>
      <c r="AO590" s="392"/>
      <c r="AP590" s="392"/>
      <c r="AQ590" s="392"/>
      <c r="AR590" s="95"/>
      <c r="AS590" s="95"/>
      <c r="AT590" s="95"/>
      <c r="AU590" s="95"/>
      <c r="AV590" s="95"/>
      <c r="AW590" s="95"/>
      <c r="AX590" s="95"/>
      <c r="AY590" s="95"/>
      <c r="AZ590" s="95"/>
      <c r="BA590" s="95"/>
      <c r="BB590" s="95"/>
      <c r="BC590" s="95"/>
    </row>
    <row r="591" spans="1:92" ht="18.75" customHeight="1">
      <c r="B591" s="494" t="e">
        <f ca="1">MAX(ABS(Calcu_ADJ!Q188-Calcu_ADJ!Q173),ABS(Calcu_ADJ!R188-Calcu_ADJ!R173),ABS(Calcu_ADJ!S188-Calcu_ADJ!S173))</f>
        <v>#VALUE!</v>
      </c>
      <c r="C591" s="494"/>
      <c r="D591" s="494"/>
      <c r="E591" s="494"/>
      <c r="F591" s="494"/>
      <c r="G591" s="494"/>
      <c r="H591" s="494" t="e">
        <f ca="1">((P633-P632)+(V633-V632)+(AB633-AB632))/3</f>
        <v>#N/A</v>
      </c>
      <c r="I591" s="494"/>
      <c r="J591" s="494"/>
      <c r="K591" s="494"/>
      <c r="L591" s="494"/>
      <c r="M591" s="494"/>
      <c r="N591" s="494" t="str">
        <f ca="1">N294</f>
        <v/>
      </c>
      <c r="O591" s="494"/>
      <c r="P591" s="494"/>
      <c r="Q591" s="494"/>
      <c r="R591" s="494"/>
      <c r="S591" s="494"/>
      <c r="T591" s="494" t="str">
        <f t="shared" ref="T591" ca="1" si="10">T294</f>
        <v/>
      </c>
      <c r="U591" s="494"/>
      <c r="V591" s="494"/>
      <c r="W591" s="494"/>
      <c r="X591" s="494"/>
      <c r="Y591" s="494"/>
      <c r="Z591" s="494" t="str">
        <f t="shared" ref="Z591" ca="1" si="11">Z294</f>
        <v/>
      </c>
      <c r="AA591" s="494"/>
      <c r="AB591" s="494"/>
      <c r="AC591" s="494"/>
      <c r="AD591" s="494"/>
      <c r="AE591" s="494"/>
      <c r="AF591" s="494" t="str">
        <f t="shared" ref="AF591" ca="1" si="12">AF294</f>
        <v/>
      </c>
      <c r="AG591" s="494"/>
      <c r="AH591" s="494"/>
      <c r="AI591" s="494"/>
      <c r="AJ591" s="494"/>
      <c r="AK591" s="494"/>
      <c r="AL591" s="392"/>
      <c r="AM591" s="392"/>
      <c r="AN591" s="392"/>
      <c r="AO591" s="392"/>
      <c r="AP591" s="392"/>
      <c r="AQ591" s="392"/>
      <c r="AR591" s="95"/>
      <c r="AS591" s="95"/>
      <c r="AT591" s="95"/>
      <c r="AU591" s="95"/>
      <c r="AV591" s="95"/>
      <c r="AW591" s="95"/>
      <c r="AX591" s="95"/>
      <c r="AY591" s="95"/>
      <c r="AZ591" s="95"/>
      <c r="BA591" s="95"/>
      <c r="BB591" s="95"/>
      <c r="BC591" s="95"/>
    </row>
    <row r="592" spans="1:92" ht="18" customHeight="1">
      <c r="A592" s="312"/>
      <c r="B592" s="312"/>
      <c r="C592" s="312"/>
      <c r="D592" s="312"/>
      <c r="E592" s="312"/>
      <c r="F592" s="312"/>
      <c r="G592" s="312"/>
      <c r="H592" s="312"/>
      <c r="I592" s="312"/>
      <c r="J592" s="312"/>
      <c r="K592" s="312"/>
      <c r="L592" s="312"/>
      <c r="M592" s="312"/>
      <c r="N592" s="312"/>
      <c r="O592" s="312"/>
      <c r="P592" s="312"/>
      <c r="Q592" s="312"/>
      <c r="R592" s="312"/>
      <c r="S592" s="312"/>
      <c r="T592" s="312"/>
      <c r="U592" s="312"/>
      <c r="V592" s="312"/>
      <c r="W592" s="312"/>
      <c r="X592" s="312"/>
      <c r="Y592" s="312"/>
      <c r="Z592" s="312"/>
      <c r="AA592" s="312"/>
      <c r="AB592" s="312"/>
      <c r="AC592" s="312"/>
      <c r="AD592" s="312"/>
      <c r="AE592" s="312"/>
      <c r="AF592" s="312"/>
      <c r="AG592" s="312"/>
      <c r="AH592" s="312"/>
      <c r="AI592" s="312"/>
      <c r="AJ592" s="312"/>
      <c r="AK592" s="312"/>
      <c r="AL592" s="312"/>
      <c r="AM592" s="312"/>
      <c r="AN592" s="312"/>
      <c r="AO592" s="312"/>
      <c r="AP592" s="312"/>
      <c r="AQ592" s="312"/>
      <c r="AR592" s="312"/>
      <c r="AS592" s="312"/>
      <c r="AT592" s="312"/>
    </row>
    <row r="593" spans="1:46" ht="18" customHeight="1">
      <c r="A593" s="130" t="s">
        <v>61</v>
      </c>
      <c r="B593" s="312"/>
      <c r="C593" s="312"/>
      <c r="D593" s="312"/>
      <c r="E593" s="312"/>
      <c r="F593" s="312"/>
      <c r="G593" s="312"/>
      <c r="H593" s="312"/>
      <c r="I593" s="312"/>
      <c r="J593" s="312"/>
      <c r="K593" s="312"/>
      <c r="L593" s="312"/>
      <c r="M593" s="312"/>
      <c r="N593" s="312"/>
      <c r="O593" s="312"/>
      <c r="P593" s="312"/>
      <c r="Q593" s="312"/>
      <c r="R593" s="312"/>
      <c r="S593" s="312"/>
      <c r="T593" s="312"/>
      <c r="U593" s="312"/>
      <c r="V593" s="312"/>
      <c r="W593" s="312"/>
      <c r="X593" s="312"/>
      <c r="Y593" s="312"/>
      <c r="Z593" s="312"/>
      <c r="AA593" s="312"/>
      <c r="AB593" s="312"/>
      <c r="AC593" s="312"/>
      <c r="AD593" s="312"/>
      <c r="AE593" s="312"/>
      <c r="AF593" s="312"/>
      <c r="AG593" s="312"/>
      <c r="AH593" s="312"/>
      <c r="AI593" s="312"/>
      <c r="AJ593" s="312"/>
      <c r="AK593" s="312"/>
      <c r="AL593" s="312"/>
      <c r="AM593" s="312"/>
      <c r="AN593" s="312"/>
      <c r="AO593" s="312"/>
      <c r="AP593" s="312"/>
      <c r="AQ593" s="312"/>
      <c r="AR593" s="312"/>
      <c r="AS593" s="312"/>
      <c r="AT593" s="312"/>
    </row>
    <row r="594" spans="1:46" ht="18" customHeight="1">
      <c r="A594" s="312"/>
      <c r="B594" s="551" t="s">
        <v>210</v>
      </c>
      <c r="C594" s="552"/>
      <c r="D594" s="552"/>
      <c r="E594" s="552"/>
      <c r="F594" s="552"/>
      <c r="G594" s="552"/>
      <c r="H594" s="553"/>
      <c r="I594" s="551" t="s">
        <v>755</v>
      </c>
      <c r="J594" s="552"/>
      <c r="K594" s="552"/>
      <c r="L594" s="552"/>
      <c r="M594" s="552"/>
      <c r="N594" s="552"/>
      <c r="O594" s="553"/>
      <c r="P594" s="592" t="e">
        <f>Calcu!$J$328&amp;" 지시값"</f>
        <v>#N/A</v>
      </c>
      <c r="Q594" s="593"/>
      <c r="R594" s="593"/>
      <c r="S594" s="593"/>
      <c r="T594" s="593"/>
      <c r="U594" s="593"/>
      <c r="V594" s="593"/>
      <c r="W594" s="593"/>
      <c r="X594" s="593"/>
      <c r="Y594" s="593"/>
      <c r="Z594" s="593"/>
      <c r="AA594" s="593"/>
      <c r="AB594" s="593"/>
      <c r="AC594" s="593"/>
      <c r="AD594" s="594" t="s">
        <v>570</v>
      </c>
      <c r="AE594" s="594"/>
      <c r="AF594" s="594"/>
      <c r="AG594" s="594"/>
      <c r="AH594" s="594"/>
      <c r="AI594" s="594"/>
      <c r="AJ594" s="595"/>
      <c r="AK594" s="312"/>
      <c r="AL594" s="312"/>
      <c r="AM594" s="312"/>
      <c r="AN594" s="312"/>
      <c r="AO594" s="312"/>
      <c r="AP594" s="312"/>
      <c r="AQ594" s="312"/>
      <c r="AR594" s="86"/>
      <c r="AS594" s="86"/>
      <c r="AT594" s="312"/>
    </row>
    <row r="595" spans="1:46" ht="18" customHeight="1">
      <c r="A595" s="312"/>
      <c r="B595" s="554"/>
      <c r="C595" s="555"/>
      <c r="D595" s="555"/>
      <c r="E595" s="555"/>
      <c r="F595" s="555"/>
      <c r="G595" s="555"/>
      <c r="H595" s="556"/>
      <c r="I595" s="557"/>
      <c r="J595" s="558"/>
      <c r="K595" s="558"/>
      <c r="L595" s="558"/>
      <c r="M595" s="558"/>
      <c r="N595" s="558"/>
      <c r="O595" s="559"/>
      <c r="P595" s="548" t="s">
        <v>211</v>
      </c>
      <c r="Q595" s="549"/>
      <c r="R595" s="549"/>
      <c r="S595" s="549"/>
      <c r="T595" s="549"/>
      <c r="U595" s="549"/>
      <c r="V595" s="550"/>
      <c r="W595" s="548" t="s">
        <v>63</v>
      </c>
      <c r="X595" s="549"/>
      <c r="Y595" s="549"/>
      <c r="Z595" s="549"/>
      <c r="AA595" s="549"/>
      <c r="AB595" s="549"/>
      <c r="AC595" s="550"/>
      <c r="AD595" s="548" t="s">
        <v>64</v>
      </c>
      <c r="AE595" s="549"/>
      <c r="AF595" s="549"/>
      <c r="AG595" s="549"/>
      <c r="AH595" s="549"/>
      <c r="AI595" s="549"/>
      <c r="AJ595" s="550"/>
      <c r="AK595" s="312"/>
      <c r="AL595" s="312"/>
      <c r="AM595" s="312"/>
      <c r="AN595" s="312"/>
      <c r="AO595" s="312"/>
      <c r="AP595" s="312"/>
      <c r="AQ595" s="312"/>
      <c r="AR595" s="86"/>
      <c r="AS595" s="86"/>
      <c r="AT595" s="312"/>
    </row>
    <row r="596" spans="1:46" ht="18" customHeight="1">
      <c r="A596" s="312"/>
      <c r="B596" s="557"/>
      <c r="C596" s="558"/>
      <c r="D596" s="558"/>
      <c r="E596" s="558"/>
      <c r="F596" s="558"/>
      <c r="G596" s="558"/>
      <c r="H596" s="559"/>
      <c r="I596" s="563">
        <f ca="1">Calcu_ADJ!E172</f>
        <v>0</v>
      </c>
      <c r="J596" s="564"/>
      <c r="K596" s="564"/>
      <c r="L596" s="564"/>
      <c r="M596" s="564"/>
      <c r="N596" s="564"/>
      <c r="O596" s="565"/>
      <c r="P596" s="563">
        <f ca="1">Calcu_ADJ!J172</f>
        <v>0</v>
      </c>
      <c r="Q596" s="566"/>
      <c r="R596" s="566"/>
      <c r="S596" s="566"/>
      <c r="T596" s="566"/>
      <c r="U596" s="566"/>
      <c r="V596" s="567"/>
      <c r="W596" s="563">
        <f ca="1">Calcu_ADJ!K172</f>
        <v>0</v>
      </c>
      <c r="X596" s="566"/>
      <c r="Y596" s="566"/>
      <c r="Z596" s="566"/>
      <c r="AA596" s="566"/>
      <c r="AB596" s="566"/>
      <c r="AC596" s="567"/>
      <c r="AD596" s="563">
        <f ca="1">Calcu_ADJ!L172</f>
        <v>0</v>
      </c>
      <c r="AE596" s="566"/>
      <c r="AF596" s="566"/>
      <c r="AG596" s="566"/>
      <c r="AH596" s="566"/>
      <c r="AI596" s="566"/>
      <c r="AJ596" s="567"/>
      <c r="AK596" s="312"/>
      <c r="AL596" s="312"/>
      <c r="AM596" s="312"/>
      <c r="AN596" s="312"/>
      <c r="AO596" s="312"/>
      <c r="AP596" s="312"/>
      <c r="AQ596" s="312"/>
      <c r="AR596" s="86"/>
      <c r="AS596" s="86"/>
      <c r="AT596" s="312"/>
    </row>
    <row r="597" spans="1:46" ht="18" customHeight="1">
      <c r="A597" s="312"/>
      <c r="B597" s="545">
        <f>Calcu_ADJ!C173</f>
        <v>1</v>
      </c>
      <c r="C597" s="546"/>
      <c r="D597" s="546"/>
      <c r="E597" s="546"/>
      <c r="F597" s="546"/>
      <c r="G597" s="546"/>
      <c r="H597" s="547"/>
      <c r="I597" s="526" t="str">
        <f>Calcu_ADJ!E173</f>
        <v/>
      </c>
      <c r="J597" s="527"/>
      <c r="K597" s="527"/>
      <c r="L597" s="527"/>
      <c r="M597" s="527"/>
      <c r="N597" s="527"/>
      <c r="O597" s="528"/>
      <c r="P597" s="526" t="str">
        <f>Calcu_ADJ!J173</f>
        <v/>
      </c>
      <c r="Q597" s="529"/>
      <c r="R597" s="529"/>
      <c r="S597" s="529"/>
      <c r="T597" s="529"/>
      <c r="U597" s="529"/>
      <c r="V597" s="530"/>
      <c r="W597" s="526" t="str">
        <f>IF(Calcu_ADJ!G173="ⅹ",Calcu_ADJ!G173,Calcu_ADJ!K173)</f>
        <v/>
      </c>
      <c r="X597" s="529"/>
      <c r="Y597" s="529"/>
      <c r="Z597" s="529"/>
      <c r="AA597" s="529"/>
      <c r="AB597" s="529"/>
      <c r="AC597" s="530"/>
      <c r="AD597" s="526" t="str">
        <f>IF(Calcu_ADJ!H173="ⅹ",Calcu_ADJ!H173,Calcu_ADJ!L173)</f>
        <v/>
      </c>
      <c r="AE597" s="529"/>
      <c r="AF597" s="529"/>
      <c r="AG597" s="529"/>
      <c r="AH597" s="529"/>
      <c r="AI597" s="529"/>
      <c r="AJ597" s="530"/>
      <c r="AK597" s="312"/>
      <c r="AL597" s="312"/>
      <c r="AM597" s="312"/>
      <c r="AN597" s="312"/>
      <c r="AO597" s="312"/>
      <c r="AP597" s="312"/>
      <c r="AQ597" s="312"/>
      <c r="AR597" s="86"/>
      <c r="AS597" s="86"/>
      <c r="AT597" s="312"/>
    </row>
    <row r="598" spans="1:46" ht="18" customHeight="1">
      <c r="A598" s="312"/>
      <c r="B598" s="545">
        <f>Calcu_ADJ!C174</f>
        <v>2</v>
      </c>
      <c r="C598" s="546"/>
      <c r="D598" s="546"/>
      <c r="E598" s="546"/>
      <c r="F598" s="546"/>
      <c r="G598" s="546"/>
      <c r="H598" s="547"/>
      <c r="I598" s="526" t="str">
        <f>Calcu_ADJ!E174</f>
        <v/>
      </c>
      <c r="J598" s="527"/>
      <c r="K598" s="527"/>
      <c r="L598" s="527"/>
      <c r="M598" s="527"/>
      <c r="N598" s="527"/>
      <c r="O598" s="528"/>
      <c r="P598" s="526" t="str">
        <f>Calcu_ADJ!J174</f>
        <v/>
      </c>
      <c r="Q598" s="529"/>
      <c r="R598" s="529"/>
      <c r="S598" s="529"/>
      <c r="T598" s="529"/>
      <c r="U598" s="529"/>
      <c r="V598" s="530"/>
      <c r="W598" s="526" t="str">
        <f>IF(Calcu_ADJ!G174="ⅹ",Calcu_ADJ!G174,Calcu_ADJ!K174)</f>
        <v/>
      </c>
      <c r="X598" s="529"/>
      <c r="Y598" s="529"/>
      <c r="Z598" s="529"/>
      <c r="AA598" s="529"/>
      <c r="AB598" s="529"/>
      <c r="AC598" s="530"/>
      <c r="AD598" s="526" t="str">
        <f>IF(Calcu_ADJ!H174="ⅹ",Calcu_ADJ!H174,Calcu_ADJ!L174)</f>
        <v/>
      </c>
      <c r="AE598" s="529"/>
      <c r="AF598" s="529"/>
      <c r="AG598" s="529"/>
      <c r="AH598" s="529"/>
      <c r="AI598" s="529"/>
      <c r="AJ598" s="530"/>
      <c r="AK598" s="312"/>
      <c r="AL598" s="312"/>
      <c r="AM598" s="312"/>
      <c r="AN598" s="312"/>
      <c r="AO598" s="312"/>
      <c r="AP598" s="312"/>
      <c r="AQ598" s="312"/>
      <c r="AR598" s="86"/>
      <c r="AS598" s="86"/>
      <c r="AT598" s="312"/>
    </row>
    <row r="599" spans="1:46" ht="18" customHeight="1">
      <c r="A599" s="312"/>
      <c r="B599" s="545">
        <f>Calcu_ADJ!C175</f>
        <v>3</v>
      </c>
      <c r="C599" s="546"/>
      <c r="D599" s="546"/>
      <c r="E599" s="546"/>
      <c r="F599" s="546"/>
      <c r="G599" s="546"/>
      <c r="H599" s="547"/>
      <c r="I599" s="526" t="str">
        <f>Calcu_ADJ!E175</f>
        <v/>
      </c>
      <c r="J599" s="527"/>
      <c r="K599" s="527"/>
      <c r="L599" s="527"/>
      <c r="M599" s="527"/>
      <c r="N599" s="527"/>
      <c r="O599" s="528"/>
      <c r="P599" s="526" t="str">
        <f>Calcu_ADJ!J175</f>
        <v/>
      </c>
      <c r="Q599" s="529"/>
      <c r="R599" s="529"/>
      <c r="S599" s="529"/>
      <c r="T599" s="529"/>
      <c r="U599" s="529"/>
      <c r="V599" s="530"/>
      <c r="W599" s="526" t="str">
        <f>IF(Calcu_ADJ!G175="ⅹ",Calcu_ADJ!G175,Calcu_ADJ!K175)</f>
        <v/>
      </c>
      <c r="X599" s="529"/>
      <c r="Y599" s="529"/>
      <c r="Z599" s="529"/>
      <c r="AA599" s="529"/>
      <c r="AB599" s="529"/>
      <c r="AC599" s="530"/>
      <c r="AD599" s="526" t="str">
        <f>IF(Calcu_ADJ!H175="ⅹ",Calcu_ADJ!H175,Calcu_ADJ!L175)</f>
        <v/>
      </c>
      <c r="AE599" s="529"/>
      <c r="AF599" s="529"/>
      <c r="AG599" s="529"/>
      <c r="AH599" s="529"/>
      <c r="AI599" s="529"/>
      <c r="AJ599" s="530"/>
      <c r="AK599" s="312"/>
      <c r="AL599" s="312"/>
      <c r="AM599" s="312"/>
      <c r="AN599" s="312"/>
      <c r="AO599" s="312"/>
      <c r="AP599" s="312"/>
      <c r="AQ599" s="312"/>
      <c r="AR599" s="86"/>
      <c r="AS599" s="86"/>
      <c r="AT599" s="312"/>
    </row>
    <row r="600" spans="1:46" ht="18" customHeight="1">
      <c r="A600" s="312"/>
      <c r="B600" s="545">
        <f>Calcu_ADJ!C176</f>
        <v>4</v>
      </c>
      <c r="C600" s="546"/>
      <c r="D600" s="546"/>
      <c r="E600" s="546"/>
      <c r="F600" s="546"/>
      <c r="G600" s="546"/>
      <c r="H600" s="547"/>
      <c r="I600" s="526" t="str">
        <f>Calcu_ADJ!E176</f>
        <v/>
      </c>
      <c r="J600" s="527"/>
      <c r="K600" s="527"/>
      <c r="L600" s="527"/>
      <c r="M600" s="527"/>
      <c r="N600" s="527"/>
      <c r="O600" s="528"/>
      <c r="P600" s="526" t="str">
        <f>Calcu_ADJ!J176</f>
        <v/>
      </c>
      <c r="Q600" s="529"/>
      <c r="R600" s="529"/>
      <c r="S600" s="529"/>
      <c r="T600" s="529"/>
      <c r="U600" s="529"/>
      <c r="V600" s="530"/>
      <c r="W600" s="526" t="str">
        <f>IF(Calcu_ADJ!G176="ⅹ",Calcu_ADJ!G176,Calcu_ADJ!K176)</f>
        <v/>
      </c>
      <c r="X600" s="529"/>
      <c r="Y600" s="529"/>
      <c r="Z600" s="529"/>
      <c r="AA600" s="529"/>
      <c r="AB600" s="529"/>
      <c r="AC600" s="530"/>
      <c r="AD600" s="526" t="str">
        <f>IF(Calcu_ADJ!H176="ⅹ",Calcu_ADJ!H176,Calcu_ADJ!L176)</f>
        <v/>
      </c>
      <c r="AE600" s="529"/>
      <c r="AF600" s="529"/>
      <c r="AG600" s="529"/>
      <c r="AH600" s="529"/>
      <c r="AI600" s="529"/>
      <c r="AJ600" s="530"/>
      <c r="AK600" s="312"/>
      <c r="AL600" s="312"/>
      <c r="AM600" s="312"/>
      <c r="AN600" s="312"/>
      <c r="AO600" s="312"/>
      <c r="AP600" s="312"/>
      <c r="AQ600" s="312"/>
      <c r="AR600" s="86"/>
      <c r="AS600" s="86"/>
      <c r="AT600" s="312"/>
    </row>
    <row r="601" spans="1:46" ht="18" customHeight="1">
      <c r="A601" s="312"/>
      <c r="B601" s="545">
        <f>Calcu_ADJ!C177</f>
        <v>5</v>
      </c>
      <c r="C601" s="546"/>
      <c r="D601" s="546"/>
      <c r="E601" s="546"/>
      <c r="F601" s="546"/>
      <c r="G601" s="546"/>
      <c r="H601" s="547"/>
      <c r="I601" s="526" t="str">
        <f>Calcu_ADJ!E177</f>
        <v/>
      </c>
      <c r="J601" s="527"/>
      <c r="K601" s="527"/>
      <c r="L601" s="527"/>
      <c r="M601" s="527"/>
      <c r="N601" s="527"/>
      <c r="O601" s="528"/>
      <c r="P601" s="526" t="str">
        <f>Calcu_ADJ!J177</f>
        <v/>
      </c>
      <c r="Q601" s="529"/>
      <c r="R601" s="529"/>
      <c r="S601" s="529"/>
      <c r="T601" s="529"/>
      <c r="U601" s="529"/>
      <c r="V601" s="530"/>
      <c r="W601" s="526" t="str">
        <f>IF(Calcu_ADJ!G177="ⅹ",Calcu_ADJ!G177,Calcu_ADJ!K177)</f>
        <v/>
      </c>
      <c r="X601" s="529"/>
      <c r="Y601" s="529"/>
      <c r="Z601" s="529"/>
      <c r="AA601" s="529"/>
      <c r="AB601" s="529"/>
      <c r="AC601" s="530"/>
      <c r="AD601" s="526" t="str">
        <f>IF(Calcu_ADJ!H177="ⅹ",Calcu_ADJ!H177,Calcu_ADJ!L177)</f>
        <v/>
      </c>
      <c r="AE601" s="529"/>
      <c r="AF601" s="529"/>
      <c r="AG601" s="529"/>
      <c r="AH601" s="529"/>
      <c r="AI601" s="529"/>
      <c r="AJ601" s="530"/>
      <c r="AK601" s="312"/>
      <c r="AL601" s="312"/>
      <c r="AM601" s="312"/>
      <c r="AN601" s="312"/>
      <c r="AO601" s="312"/>
      <c r="AP601" s="312"/>
      <c r="AQ601" s="312"/>
      <c r="AR601" s="86"/>
      <c r="AS601" s="86"/>
      <c r="AT601" s="312"/>
    </row>
    <row r="602" spans="1:46" ht="18" customHeight="1">
      <c r="A602" s="312"/>
      <c r="B602" s="545">
        <f>Calcu_ADJ!C178</f>
        <v>6</v>
      </c>
      <c r="C602" s="546"/>
      <c r="D602" s="546"/>
      <c r="E602" s="546"/>
      <c r="F602" s="546"/>
      <c r="G602" s="546"/>
      <c r="H602" s="547"/>
      <c r="I602" s="526" t="str">
        <f>Calcu_ADJ!E178</f>
        <v/>
      </c>
      <c r="J602" s="527"/>
      <c r="K602" s="527"/>
      <c r="L602" s="527"/>
      <c r="M602" s="527"/>
      <c r="N602" s="527"/>
      <c r="O602" s="528"/>
      <c r="P602" s="526" t="str">
        <f>Calcu_ADJ!J178</f>
        <v/>
      </c>
      <c r="Q602" s="529"/>
      <c r="R602" s="529"/>
      <c r="S602" s="529"/>
      <c r="T602" s="529"/>
      <c r="U602" s="529"/>
      <c r="V602" s="530"/>
      <c r="W602" s="526" t="str">
        <f>IF(Calcu_ADJ!G178="ⅹ",Calcu_ADJ!G178,Calcu_ADJ!K178)</f>
        <v/>
      </c>
      <c r="X602" s="529"/>
      <c r="Y602" s="529"/>
      <c r="Z602" s="529"/>
      <c r="AA602" s="529"/>
      <c r="AB602" s="529"/>
      <c r="AC602" s="530"/>
      <c r="AD602" s="526" t="str">
        <f>IF(Calcu_ADJ!H178="ⅹ",Calcu_ADJ!H178,Calcu_ADJ!L178)</f>
        <v/>
      </c>
      <c r="AE602" s="529"/>
      <c r="AF602" s="529"/>
      <c r="AG602" s="529"/>
      <c r="AH602" s="529"/>
      <c r="AI602" s="529"/>
      <c r="AJ602" s="530"/>
      <c r="AK602" s="312"/>
      <c r="AL602" s="312"/>
      <c r="AM602" s="312"/>
      <c r="AN602" s="312"/>
      <c r="AO602" s="312"/>
      <c r="AP602" s="312"/>
      <c r="AQ602" s="312"/>
      <c r="AR602" s="86"/>
      <c r="AS602" s="86"/>
      <c r="AT602" s="312"/>
    </row>
    <row r="603" spans="1:46" ht="18" customHeight="1">
      <c r="A603" s="312"/>
      <c r="B603" s="545">
        <f>Calcu_ADJ!C179</f>
        <v>7</v>
      </c>
      <c r="C603" s="546"/>
      <c r="D603" s="546"/>
      <c r="E603" s="546"/>
      <c r="F603" s="546"/>
      <c r="G603" s="546"/>
      <c r="H603" s="547"/>
      <c r="I603" s="526" t="str">
        <f>Calcu_ADJ!E179</f>
        <v/>
      </c>
      <c r="J603" s="527"/>
      <c r="K603" s="527"/>
      <c r="L603" s="527"/>
      <c r="M603" s="527"/>
      <c r="N603" s="527"/>
      <c r="O603" s="528"/>
      <c r="P603" s="526" t="str">
        <f>Calcu_ADJ!J179</f>
        <v/>
      </c>
      <c r="Q603" s="529"/>
      <c r="R603" s="529"/>
      <c r="S603" s="529"/>
      <c r="T603" s="529"/>
      <c r="U603" s="529"/>
      <c r="V603" s="530"/>
      <c r="W603" s="526" t="str">
        <f>IF(Calcu_ADJ!G179="ⅹ",Calcu_ADJ!G179,Calcu_ADJ!K179)</f>
        <v/>
      </c>
      <c r="X603" s="529"/>
      <c r="Y603" s="529"/>
      <c r="Z603" s="529"/>
      <c r="AA603" s="529"/>
      <c r="AB603" s="529"/>
      <c r="AC603" s="530"/>
      <c r="AD603" s="526" t="str">
        <f>IF(Calcu_ADJ!H179="ⅹ",Calcu_ADJ!H179,Calcu_ADJ!L179)</f>
        <v/>
      </c>
      <c r="AE603" s="529"/>
      <c r="AF603" s="529"/>
      <c r="AG603" s="529"/>
      <c r="AH603" s="529"/>
      <c r="AI603" s="529"/>
      <c r="AJ603" s="530"/>
      <c r="AK603" s="312"/>
      <c r="AL603" s="312"/>
      <c r="AM603" s="312"/>
      <c r="AN603" s="312"/>
      <c r="AO603" s="312"/>
      <c r="AP603" s="312"/>
      <c r="AQ603" s="312"/>
      <c r="AR603" s="86"/>
      <c r="AS603" s="86"/>
      <c r="AT603" s="312"/>
    </row>
    <row r="604" spans="1:46" ht="18" customHeight="1">
      <c r="A604" s="312"/>
      <c r="B604" s="545">
        <f>Calcu_ADJ!C180</f>
        <v>8</v>
      </c>
      <c r="C604" s="546"/>
      <c r="D604" s="546"/>
      <c r="E604" s="546"/>
      <c r="F604" s="546"/>
      <c r="G604" s="546"/>
      <c r="H604" s="547"/>
      <c r="I604" s="526" t="str">
        <f>Calcu_ADJ!E180</f>
        <v/>
      </c>
      <c r="J604" s="527"/>
      <c r="K604" s="527"/>
      <c r="L604" s="527"/>
      <c r="M604" s="527"/>
      <c r="N604" s="527"/>
      <c r="O604" s="528"/>
      <c r="P604" s="526" t="str">
        <f>Calcu_ADJ!J180</f>
        <v/>
      </c>
      <c r="Q604" s="529"/>
      <c r="R604" s="529"/>
      <c r="S604" s="529"/>
      <c r="T604" s="529"/>
      <c r="U604" s="529"/>
      <c r="V604" s="530"/>
      <c r="W604" s="526" t="str">
        <f>IF(Calcu_ADJ!G180="ⅹ",Calcu_ADJ!G180,Calcu_ADJ!K180)</f>
        <v/>
      </c>
      <c r="X604" s="529"/>
      <c r="Y604" s="529"/>
      <c r="Z604" s="529"/>
      <c r="AA604" s="529"/>
      <c r="AB604" s="529"/>
      <c r="AC604" s="530"/>
      <c r="AD604" s="526" t="str">
        <f>IF(Calcu_ADJ!H180="ⅹ",Calcu_ADJ!H180,Calcu_ADJ!L180)</f>
        <v/>
      </c>
      <c r="AE604" s="529"/>
      <c r="AF604" s="529"/>
      <c r="AG604" s="529"/>
      <c r="AH604" s="529"/>
      <c r="AI604" s="529"/>
      <c r="AJ604" s="530"/>
      <c r="AK604" s="312"/>
      <c r="AL604" s="312"/>
      <c r="AM604" s="312"/>
      <c r="AN604" s="312"/>
      <c r="AO604" s="312"/>
      <c r="AP604" s="312"/>
      <c r="AQ604" s="312"/>
      <c r="AR604" s="86"/>
      <c r="AS604" s="86"/>
      <c r="AT604" s="312"/>
    </row>
    <row r="605" spans="1:46" ht="18" customHeight="1">
      <c r="A605" s="312"/>
      <c r="B605" s="545">
        <f>Calcu_ADJ!C181</f>
        <v>9</v>
      </c>
      <c r="C605" s="546"/>
      <c r="D605" s="546"/>
      <c r="E605" s="546"/>
      <c r="F605" s="546"/>
      <c r="G605" s="546"/>
      <c r="H605" s="547"/>
      <c r="I605" s="526" t="str">
        <f>Calcu_ADJ!E181</f>
        <v/>
      </c>
      <c r="J605" s="527"/>
      <c r="K605" s="527"/>
      <c r="L605" s="527"/>
      <c r="M605" s="527"/>
      <c r="N605" s="527"/>
      <c r="O605" s="528"/>
      <c r="P605" s="526" t="str">
        <f>Calcu_ADJ!J181</f>
        <v/>
      </c>
      <c r="Q605" s="529"/>
      <c r="R605" s="529"/>
      <c r="S605" s="529"/>
      <c r="T605" s="529"/>
      <c r="U605" s="529"/>
      <c r="V605" s="530"/>
      <c r="W605" s="526" t="str">
        <f>IF(Calcu_ADJ!G181="ⅹ",Calcu_ADJ!G181,Calcu_ADJ!K181)</f>
        <v/>
      </c>
      <c r="X605" s="529"/>
      <c r="Y605" s="529"/>
      <c r="Z605" s="529"/>
      <c r="AA605" s="529"/>
      <c r="AB605" s="529"/>
      <c r="AC605" s="530"/>
      <c r="AD605" s="526" t="str">
        <f>IF(Calcu_ADJ!H181="ⅹ",Calcu_ADJ!H181,Calcu_ADJ!L181)</f>
        <v/>
      </c>
      <c r="AE605" s="529"/>
      <c r="AF605" s="529"/>
      <c r="AG605" s="529"/>
      <c r="AH605" s="529"/>
      <c r="AI605" s="529"/>
      <c r="AJ605" s="530"/>
      <c r="AK605" s="312"/>
      <c r="AL605" s="312"/>
      <c r="AM605" s="312"/>
      <c r="AN605" s="312"/>
      <c r="AO605" s="312"/>
      <c r="AP605" s="312"/>
      <c r="AQ605" s="312"/>
      <c r="AR605" s="86"/>
      <c r="AS605" s="86"/>
      <c r="AT605" s="312"/>
    </row>
    <row r="606" spans="1:46" ht="18" customHeight="1">
      <c r="A606" s="312"/>
      <c r="B606" s="545">
        <f>Calcu_ADJ!C182</f>
        <v>10</v>
      </c>
      <c r="C606" s="546"/>
      <c r="D606" s="546"/>
      <c r="E606" s="546"/>
      <c r="F606" s="546"/>
      <c r="G606" s="546"/>
      <c r="H606" s="547"/>
      <c r="I606" s="526" t="str">
        <f>Calcu_ADJ!E182</f>
        <v/>
      </c>
      <c r="J606" s="527"/>
      <c r="K606" s="527"/>
      <c r="L606" s="527"/>
      <c r="M606" s="527"/>
      <c r="N606" s="527"/>
      <c r="O606" s="528"/>
      <c r="P606" s="526" t="str">
        <f>Calcu_ADJ!J182</f>
        <v/>
      </c>
      <c r="Q606" s="529"/>
      <c r="R606" s="529"/>
      <c r="S606" s="529"/>
      <c r="T606" s="529"/>
      <c r="U606" s="529"/>
      <c r="V606" s="530"/>
      <c r="W606" s="526" t="str">
        <f>IF(Calcu_ADJ!G182="ⅹ",Calcu_ADJ!G182,Calcu_ADJ!K182)</f>
        <v/>
      </c>
      <c r="X606" s="529"/>
      <c r="Y606" s="529"/>
      <c r="Z606" s="529"/>
      <c r="AA606" s="529"/>
      <c r="AB606" s="529"/>
      <c r="AC606" s="530"/>
      <c r="AD606" s="526" t="str">
        <f>IF(Calcu_ADJ!H182="ⅹ",Calcu_ADJ!H182,Calcu_ADJ!L182)</f>
        <v/>
      </c>
      <c r="AE606" s="529"/>
      <c r="AF606" s="529"/>
      <c r="AG606" s="529"/>
      <c r="AH606" s="529"/>
      <c r="AI606" s="529"/>
      <c r="AJ606" s="530"/>
      <c r="AK606" s="312"/>
      <c r="AL606" s="312"/>
      <c r="AM606" s="312"/>
      <c r="AN606" s="312"/>
      <c r="AO606" s="312"/>
      <c r="AP606" s="312"/>
      <c r="AQ606" s="312"/>
      <c r="AR606" s="86"/>
      <c r="AS606" s="86"/>
      <c r="AT606" s="312"/>
    </row>
    <row r="607" spans="1:46" ht="18" customHeight="1">
      <c r="A607" s="312"/>
      <c r="B607" s="545">
        <f>Calcu_ADJ!C183</f>
        <v>11</v>
      </c>
      <c r="C607" s="546"/>
      <c r="D607" s="546"/>
      <c r="E607" s="546"/>
      <c r="F607" s="546"/>
      <c r="G607" s="546"/>
      <c r="H607" s="547"/>
      <c r="I607" s="526" t="str">
        <f>Calcu_ADJ!E183</f>
        <v/>
      </c>
      <c r="J607" s="527"/>
      <c r="K607" s="527"/>
      <c r="L607" s="527"/>
      <c r="M607" s="527"/>
      <c r="N607" s="527"/>
      <c r="O607" s="528"/>
      <c r="P607" s="526" t="str">
        <f>Calcu_ADJ!J183</f>
        <v/>
      </c>
      <c r="Q607" s="529"/>
      <c r="R607" s="529"/>
      <c r="S607" s="529"/>
      <c r="T607" s="529"/>
      <c r="U607" s="529"/>
      <c r="V607" s="530"/>
      <c r="W607" s="526" t="str">
        <f>IF(Calcu_ADJ!G183="ⅹ",Calcu_ADJ!G183,Calcu_ADJ!K183)</f>
        <v/>
      </c>
      <c r="X607" s="529"/>
      <c r="Y607" s="529"/>
      <c r="Z607" s="529"/>
      <c r="AA607" s="529"/>
      <c r="AB607" s="529"/>
      <c r="AC607" s="530"/>
      <c r="AD607" s="526" t="str">
        <f>IF(Calcu_ADJ!H183="ⅹ",Calcu_ADJ!H183,Calcu_ADJ!L183)</f>
        <v/>
      </c>
      <c r="AE607" s="529"/>
      <c r="AF607" s="529"/>
      <c r="AG607" s="529"/>
      <c r="AH607" s="529"/>
      <c r="AI607" s="529"/>
      <c r="AJ607" s="530"/>
      <c r="AK607" s="312"/>
      <c r="AL607" s="312"/>
      <c r="AM607" s="312"/>
      <c r="AN607" s="312"/>
      <c r="AO607" s="312"/>
      <c r="AP607" s="312"/>
      <c r="AQ607" s="312"/>
      <c r="AR607" s="86"/>
      <c r="AS607" s="86"/>
      <c r="AT607" s="312"/>
    </row>
    <row r="608" spans="1:46" ht="18" customHeight="1">
      <c r="A608" s="312"/>
      <c r="B608" s="545">
        <f>Calcu_ADJ!C184</f>
        <v>12</v>
      </c>
      <c r="C608" s="546"/>
      <c r="D608" s="546"/>
      <c r="E608" s="546"/>
      <c r="F608" s="546"/>
      <c r="G608" s="546"/>
      <c r="H608" s="547"/>
      <c r="I608" s="526" t="str">
        <f>Calcu_ADJ!E184</f>
        <v/>
      </c>
      <c r="J608" s="527"/>
      <c r="K608" s="527"/>
      <c r="L608" s="527"/>
      <c r="M608" s="527"/>
      <c r="N608" s="527"/>
      <c r="O608" s="528"/>
      <c r="P608" s="526" t="str">
        <f>Calcu_ADJ!J184</f>
        <v/>
      </c>
      <c r="Q608" s="529"/>
      <c r="R608" s="529"/>
      <c r="S608" s="529"/>
      <c r="T608" s="529"/>
      <c r="U608" s="529"/>
      <c r="V608" s="530"/>
      <c r="W608" s="526" t="str">
        <f>IF(Calcu_ADJ!G184="ⅹ",Calcu_ADJ!G184,Calcu_ADJ!K184)</f>
        <v/>
      </c>
      <c r="X608" s="529"/>
      <c r="Y608" s="529"/>
      <c r="Z608" s="529"/>
      <c r="AA608" s="529"/>
      <c r="AB608" s="529"/>
      <c r="AC608" s="530"/>
      <c r="AD608" s="526" t="str">
        <f>IF(Calcu_ADJ!H184="ⅹ",Calcu_ADJ!H184,Calcu_ADJ!L184)</f>
        <v/>
      </c>
      <c r="AE608" s="529"/>
      <c r="AF608" s="529"/>
      <c r="AG608" s="529"/>
      <c r="AH608" s="529"/>
      <c r="AI608" s="529"/>
      <c r="AJ608" s="530"/>
      <c r="AK608" s="312"/>
      <c r="AL608" s="312"/>
      <c r="AM608" s="312"/>
      <c r="AN608" s="312"/>
      <c r="AO608" s="312"/>
      <c r="AP608" s="312"/>
      <c r="AQ608" s="312"/>
      <c r="AR608" s="86"/>
      <c r="AS608" s="86"/>
      <c r="AT608" s="312"/>
    </row>
    <row r="609" spans="1:46" ht="18" customHeight="1">
      <c r="A609" s="312"/>
      <c r="B609" s="545">
        <f>Calcu_ADJ!C185</f>
        <v>13</v>
      </c>
      <c r="C609" s="546"/>
      <c r="D609" s="546"/>
      <c r="E609" s="546"/>
      <c r="F609" s="546"/>
      <c r="G609" s="546"/>
      <c r="H609" s="547"/>
      <c r="I609" s="526" t="str">
        <f>Calcu_ADJ!E185</f>
        <v/>
      </c>
      <c r="J609" s="527"/>
      <c r="K609" s="527"/>
      <c r="L609" s="527"/>
      <c r="M609" s="527"/>
      <c r="N609" s="527"/>
      <c r="O609" s="528"/>
      <c r="P609" s="526" t="str">
        <f>Calcu_ADJ!J185</f>
        <v/>
      </c>
      <c r="Q609" s="529"/>
      <c r="R609" s="529"/>
      <c r="S609" s="529"/>
      <c r="T609" s="529"/>
      <c r="U609" s="529"/>
      <c r="V609" s="530"/>
      <c r="W609" s="526" t="str">
        <f>IF(Calcu_ADJ!G185="ⅹ",Calcu_ADJ!G185,Calcu_ADJ!K185)</f>
        <v/>
      </c>
      <c r="X609" s="529"/>
      <c r="Y609" s="529"/>
      <c r="Z609" s="529"/>
      <c r="AA609" s="529"/>
      <c r="AB609" s="529"/>
      <c r="AC609" s="530"/>
      <c r="AD609" s="526" t="str">
        <f>IF(Calcu_ADJ!H185="ⅹ",Calcu_ADJ!H185,Calcu_ADJ!L185)</f>
        <v/>
      </c>
      <c r="AE609" s="529"/>
      <c r="AF609" s="529"/>
      <c r="AG609" s="529"/>
      <c r="AH609" s="529"/>
      <c r="AI609" s="529"/>
      <c r="AJ609" s="530"/>
      <c r="AK609" s="312"/>
      <c r="AL609" s="312"/>
      <c r="AM609" s="312"/>
      <c r="AN609" s="312"/>
      <c r="AO609" s="312"/>
      <c r="AP609" s="312"/>
      <c r="AQ609" s="312"/>
      <c r="AR609" s="86"/>
      <c r="AS609" s="86"/>
      <c r="AT609" s="312"/>
    </row>
    <row r="610" spans="1:46" ht="18" customHeight="1">
      <c r="A610" s="312"/>
      <c r="B610" s="545">
        <f>Calcu_ADJ!C186</f>
        <v>14</v>
      </c>
      <c r="C610" s="546"/>
      <c r="D610" s="546"/>
      <c r="E610" s="546"/>
      <c r="F610" s="546"/>
      <c r="G610" s="546"/>
      <c r="H610" s="547"/>
      <c r="I610" s="526" t="str">
        <f>Calcu_ADJ!E186</f>
        <v/>
      </c>
      <c r="J610" s="527"/>
      <c r="K610" s="527"/>
      <c r="L610" s="527"/>
      <c r="M610" s="527"/>
      <c r="N610" s="527"/>
      <c r="O610" s="528"/>
      <c r="P610" s="526" t="str">
        <f>Calcu_ADJ!J186</f>
        <v/>
      </c>
      <c r="Q610" s="529"/>
      <c r="R610" s="529"/>
      <c r="S610" s="529"/>
      <c r="T610" s="529"/>
      <c r="U610" s="529"/>
      <c r="V610" s="530"/>
      <c r="W610" s="526" t="str">
        <f>IF(Calcu_ADJ!G186="ⅹ",Calcu_ADJ!G186,Calcu_ADJ!K186)</f>
        <v/>
      </c>
      <c r="X610" s="529"/>
      <c r="Y610" s="529"/>
      <c r="Z610" s="529"/>
      <c r="AA610" s="529"/>
      <c r="AB610" s="529"/>
      <c r="AC610" s="530"/>
      <c r="AD610" s="526" t="str">
        <f>IF(Calcu_ADJ!H186="ⅹ",Calcu_ADJ!H186,Calcu_ADJ!L186)</f>
        <v/>
      </c>
      <c r="AE610" s="529"/>
      <c r="AF610" s="529"/>
      <c r="AG610" s="529"/>
      <c r="AH610" s="529"/>
      <c r="AI610" s="529"/>
      <c r="AJ610" s="530"/>
      <c r="AK610" s="312"/>
      <c r="AL610" s="312"/>
      <c r="AM610" s="312"/>
      <c r="AN610" s="312"/>
      <c r="AO610" s="312"/>
      <c r="AP610" s="312"/>
      <c r="AQ610" s="312"/>
      <c r="AR610" s="86"/>
      <c r="AS610" s="86"/>
      <c r="AT610" s="312"/>
    </row>
    <row r="611" spans="1:46" ht="18" customHeight="1">
      <c r="A611" s="312"/>
      <c r="B611" s="545">
        <f>Calcu_ADJ!C187</f>
        <v>15</v>
      </c>
      <c r="C611" s="546"/>
      <c r="D611" s="546"/>
      <c r="E611" s="546"/>
      <c r="F611" s="546"/>
      <c r="G611" s="546"/>
      <c r="H611" s="547"/>
      <c r="I611" s="526" t="str">
        <f>Calcu_ADJ!E187</f>
        <v/>
      </c>
      <c r="J611" s="527"/>
      <c r="K611" s="527"/>
      <c r="L611" s="527"/>
      <c r="M611" s="527"/>
      <c r="N611" s="527"/>
      <c r="O611" s="528"/>
      <c r="P611" s="526" t="str">
        <f>Calcu_ADJ!J187</f>
        <v/>
      </c>
      <c r="Q611" s="529"/>
      <c r="R611" s="529"/>
      <c r="S611" s="529"/>
      <c r="T611" s="529"/>
      <c r="U611" s="529"/>
      <c r="V611" s="530"/>
      <c r="W611" s="526" t="str">
        <f>IF(Calcu_ADJ!G187="ⅹ",Calcu_ADJ!G187,Calcu_ADJ!K187)</f>
        <v/>
      </c>
      <c r="X611" s="529"/>
      <c r="Y611" s="529"/>
      <c r="Z611" s="529"/>
      <c r="AA611" s="529"/>
      <c r="AB611" s="529"/>
      <c r="AC611" s="530"/>
      <c r="AD611" s="526" t="str">
        <f>IF(Calcu_ADJ!H187="ⅹ",Calcu_ADJ!H187,Calcu_ADJ!L187)</f>
        <v/>
      </c>
      <c r="AE611" s="529"/>
      <c r="AF611" s="529"/>
      <c r="AG611" s="529"/>
      <c r="AH611" s="529"/>
      <c r="AI611" s="529"/>
      <c r="AJ611" s="530"/>
      <c r="AK611" s="312"/>
      <c r="AL611" s="312"/>
      <c r="AM611" s="312"/>
      <c r="AN611" s="312"/>
      <c r="AO611" s="312"/>
      <c r="AP611" s="312"/>
      <c r="AQ611" s="312"/>
      <c r="AR611" s="86"/>
      <c r="AS611" s="86"/>
      <c r="AT611" s="312"/>
    </row>
    <row r="612" spans="1:46" ht="18" customHeight="1">
      <c r="A612" s="312"/>
      <c r="B612" s="545">
        <f>Calcu_ADJ!C188</f>
        <v>16</v>
      </c>
      <c r="C612" s="546"/>
      <c r="D612" s="546"/>
      <c r="E612" s="546"/>
      <c r="F612" s="546"/>
      <c r="G612" s="546"/>
      <c r="H612" s="547"/>
      <c r="I612" s="526" t="str">
        <f>Calcu_ADJ!E188</f>
        <v/>
      </c>
      <c r="J612" s="527"/>
      <c r="K612" s="527"/>
      <c r="L612" s="527"/>
      <c r="M612" s="527"/>
      <c r="N612" s="527"/>
      <c r="O612" s="528"/>
      <c r="P612" s="526" t="str">
        <f>Calcu_ADJ!J188</f>
        <v/>
      </c>
      <c r="Q612" s="529"/>
      <c r="R612" s="529"/>
      <c r="S612" s="529"/>
      <c r="T612" s="529"/>
      <c r="U612" s="529"/>
      <c r="V612" s="530"/>
      <c r="W612" s="526" t="str">
        <f>IF(Calcu_ADJ!G188="ⅹ",Calcu_ADJ!G188,Calcu_ADJ!K188)</f>
        <v/>
      </c>
      <c r="X612" s="529"/>
      <c r="Y612" s="529"/>
      <c r="Z612" s="529"/>
      <c r="AA612" s="529"/>
      <c r="AB612" s="529"/>
      <c r="AC612" s="530"/>
      <c r="AD612" s="526" t="str">
        <f>IF(Calcu_ADJ!H188="ⅹ",Calcu_ADJ!H188,Calcu_ADJ!L188)</f>
        <v/>
      </c>
      <c r="AE612" s="529"/>
      <c r="AF612" s="529"/>
      <c r="AG612" s="529"/>
      <c r="AH612" s="529"/>
      <c r="AI612" s="529"/>
      <c r="AJ612" s="530"/>
      <c r="AK612" s="312"/>
      <c r="AL612" s="312"/>
      <c r="AM612" s="312"/>
      <c r="AN612" s="312"/>
      <c r="AO612" s="312"/>
      <c r="AP612" s="312"/>
      <c r="AQ612" s="312"/>
      <c r="AR612" s="86"/>
      <c r="AS612" s="86"/>
      <c r="AT612" s="312"/>
    </row>
    <row r="613" spans="1:46" ht="18" customHeight="1">
      <c r="A613" s="312"/>
      <c r="B613" s="545">
        <f>Calcu_ADJ!C189</f>
        <v>17</v>
      </c>
      <c r="C613" s="546"/>
      <c r="D613" s="546"/>
      <c r="E613" s="546"/>
      <c r="F613" s="546"/>
      <c r="G613" s="546"/>
      <c r="H613" s="547"/>
      <c r="I613" s="526" t="str">
        <f>Calcu_ADJ!E189</f>
        <v/>
      </c>
      <c r="J613" s="527"/>
      <c r="K613" s="527"/>
      <c r="L613" s="527"/>
      <c r="M613" s="527"/>
      <c r="N613" s="527"/>
      <c r="O613" s="528"/>
      <c r="P613" s="526" t="str">
        <f>Calcu_ADJ!J189</f>
        <v/>
      </c>
      <c r="Q613" s="529"/>
      <c r="R613" s="529"/>
      <c r="S613" s="529"/>
      <c r="T613" s="529"/>
      <c r="U613" s="529"/>
      <c r="V613" s="530"/>
      <c r="W613" s="526" t="str">
        <f>IF(Calcu_ADJ!G189="ⅹ",Calcu_ADJ!G189,Calcu_ADJ!K189)</f>
        <v/>
      </c>
      <c r="X613" s="529"/>
      <c r="Y613" s="529"/>
      <c r="Z613" s="529"/>
      <c r="AA613" s="529"/>
      <c r="AB613" s="529"/>
      <c r="AC613" s="530"/>
      <c r="AD613" s="526" t="str">
        <f>IF(Calcu_ADJ!H189="ⅹ",Calcu_ADJ!H189,Calcu_ADJ!L189)</f>
        <v/>
      </c>
      <c r="AE613" s="529"/>
      <c r="AF613" s="529"/>
      <c r="AG613" s="529"/>
      <c r="AH613" s="529"/>
      <c r="AI613" s="529"/>
      <c r="AJ613" s="530"/>
      <c r="AK613" s="312"/>
      <c r="AL613" s="312"/>
      <c r="AM613" s="312"/>
      <c r="AN613" s="312"/>
      <c r="AO613" s="312"/>
      <c r="AP613" s="312"/>
      <c r="AQ613" s="312"/>
      <c r="AR613" s="86"/>
      <c r="AS613" s="86"/>
      <c r="AT613" s="312"/>
    </row>
    <row r="614" spans="1:46" ht="18" customHeight="1">
      <c r="A614" s="312"/>
      <c r="B614" s="545">
        <f>Calcu_ADJ!C190</f>
        <v>18</v>
      </c>
      <c r="C614" s="546"/>
      <c r="D614" s="546"/>
      <c r="E614" s="546"/>
      <c r="F614" s="546"/>
      <c r="G614" s="546"/>
      <c r="H614" s="547"/>
      <c r="I614" s="526" t="str">
        <f>Calcu_ADJ!E190</f>
        <v/>
      </c>
      <c r="J614" s="527"/>
      <c r="K614" s="527"/>
      <c r="L614" s="527"/>
      <c r="M614" s="527"/>
      <c r="N614" s="527"/>
      <c r="O614" s="528"/>
      <c r="P614" s="526" t="str">
        <f>Calcu_ADJ!J190</f>
        <v/>
      </c>
      <c r="Q614" s="529"/>
      <c r="R614" s="529"/>
      <c r="S614" s="529"/>
      <c r="T614" s="529"/>
      <c r="U614" s="529"/>
      <c r="V614" s="530"/>
      <c r="W614" s="526" t="str">
        <f>IF(Calcu_ADJ!G190="ⅹ",Calcu_ADJ!G190,Calcu_ADJ!K190)</f>
        <v/>
      </c>
      <c r="X614" s="529"/>
      <c r="Y614" s="529"/>
      <c r="Z614" s="529"/>
      <c r="AA614" s="529"/>
      <c r="AB614" s="529"/>
      <c r="AC614" s="530"/>
      <c r="AD614" s="526" t="str">
        <f>IF(Calcu_ADJ!H190="ⅹ",Calcu_ADJ!H190,Calcu_ADJ!L190)</f>
        <v/>
      </c>
      <c r="AE614" s="529"/>
      <c r="AF614" s="529"/>
      <c r="AG614" s="529"/>
      <c r="AH614" s="529"/>
      <c r="AI614" s="529"/>
      <c r="AJ614" s="530"/>
      <c r="AK614" s="312"/>
      <c r="AL614" s="312"/>
      <c r="AM614" s="312"/>
      <c r="AN614" s="312"/>
      <c r="AO614" s="312"/>
      <c r="AP614" s="312"/>
      <c r="AQ614" s="312"/>
      <c r="AR614" s="86"/>
      <c r="AS614" s="86"/>
      <c r="AT614" s="312"/>
    </row>
    <row r="615" spans="1:46" ht="18" customHeight="1">
      <c r="A615" s="312"/>
      <c r="B615" s="545">
        <f>Calcu_ADJ!C191</f>
        <v>19</v>
      </c>
      <c r="C615" s="546"/>
      <c r="D615" s="546"/>
      <c r="E615" s="546"/>
      <c r="F615" s="546"/>
      <c r="G615" s="546"/>
      <c r="H615" s="547"/>
      <c r="I615" s="526" t="str">
        <f>Calcu_ADJ!E191</f>
        <v/>
      </c>
      <c r="J615" s="527"/>
      <c r="K615" s="527"/>
      <c r="L615" s="527"/>
      <c r="M615" s="527"/>
      <c r="N615" s="527"/>
      <c r="O615" s="528"/>
      <c r="P615" s="526" t="str">
        <f>Calcu_ADJ!J191</f>
        <v/>
      </c>
      <c r="Q615" s="529"/>
      <c r="R615" s="529"/>
      <c r="S615" s="529"/>
      <c r="T615" s="529"/>
      <c r="U615" s="529"/>
      <c r="V615" s="530"/>
      <c r="W615" s="526" t="str">
        <f>IF(Calcu_ADJ!G191="ⅹ",Calcu_ADJ!G191,Calcu_ADJ!K191)</f>
        <v/>
      </c>
      <c r="X615" s="529"/>
      <c r="Y615" s="529"/>
      <c r="Z615" s="529"/>
      <c r="AA615" s="529"/>
      <c r="AB615" s="529"/>
      <c r="AC615" s="530"/>
      <c r="AD615" s="526" t="str">
        <f>IF(Calcu_ADJ!H191="ⅹ",Calcu_ADJ!H191,Calcu_ADJ!L191)</f>
        <v/>
      </c>
      <c r="AE615" s="529"/>
      <c r="AF615" s="529"/>
      <c r="AG615" s="529"/>
      <c r="AH615" s="529"/>
      <c r="AI615" s="529"/>
      <c r="AJ615" s="530"/>
      <c r="AK615" s="312"/>
      <c r="AL615" s="312"/>
      <c r="AM615" s="312"/>
      <c r="AN615" s="312"/>
      <c r="AO615" s="312"/>
      <c r="AP615" s="312"/>
      <c r="AQ615" s="312"/>
      <c r="AR615" s="86"/>
      <c r="AS615" s="86"/>
      <c r="AT615" s="312"/>
    </row>
    <row r="616" spans="1:46" ht="18" customHeight="1">
      <c r="A616" s="312"/>
      <c r="B616" s="545">
        <f>Calcu_ADJ!C192</f>
        <v>20</v>
      </c>
      <c r="C616" s="546"/>
      <c r="D616" s="546"/>
      <c r="E616" s="546"/>
      <c r="F616" s="546"/>
      <c r="G616" s="546"/>
      <c r="H616" s="547"/>
      <c r="I616" s="526" t="str">
        <f>Calcu_ADJ!E192</f>
        <v/>
      </c>
      <c r="J616" s="527"/>
      <c r="K616" s="527"/>
      <c r="L616" s="527"/>
      <c r="M616" s="527"/>
      <c r="N616" s="527"/>
      <c r="O616" s="528"/>
      <c r="P616" s="526" t="str">
        <f>Calcu_ADJ!J192</f>
        <v/>
      </c>
      <c r="Q616" s="529"/>
      <c r="R616" s="529"/>
      <c r="S616" s="529"/>
      <c r="T616" s="529"/>
      <c r="U616" s="529"/>
      <c r="V616" s="530"/>
      <c r="W616" s="526" t="str">
        <f>IF(Calcu_ADJ!G192="ⅹ",Calcu_ADJ!G192,Calcu_ADJ!K192)</f>
        <v/>
      </c>
      <c r="X616" s="529"/>
      <c r="Y616" s="529"/>
      <c r="Z616" s="529"/>
      <c r="AA616" s="529"/>
      <c r="AB616" s="529"/>
      <c r="AC616" s="530"/>
      <c r="AD616" s="526" t="str">
        <f>IF(Calcu_ADJ!H192="ⅹ",Calcu_ADJ!H192,Calcu_ADJ!L192)</f>
        <v/>
      </c>
      <c r="AE616" s="529"/>
      <c r="AF616" s="529"/>
      <c r="AG616" s="529"/>
      <c r="AH616" s="529"/>
      <c r="AI616" s="529"/>
      <c r="AJ616" s="530"/>
      <c r="AK616" s="312"/>
      <c r="AL616" s="312"/>
      <c r="AM616" s="312"/>
      <c r="AN616" s="312"/>
      <c r="AO616" s="312"/>
      <c r="AP616" s="312"/>
      <c r="AQ616" s="312"/>
      <c r="AR616" s="86"/>
      <c r="AS616" s="86"/>
      <c r="AT616" s="312"/>
    </row>
    <row r="617" spans="1:46" ht="18" customHeight="1">
      <c r="A617" s="312"/>
      <c r="B617" s="545">
        <f>Calcu_ADJ!C193</f>
        <v>21</v>
      </c>
      <c r="C617" s="546"/>
      <c r="D617" s="546"/>
      <c r="E617" s="546"/>
      <c r="F617" s="546"/>
      <c r="G617" s="546"/>
      <c r="H617" s="547"/>
      <c r="I617" s="526" t="str">
        <f>Calcu_ADJ!E193</f>
        <v/>
      </c>
      <c r="J617" s="527"/>
      <c r="K617" s="527"/>
      <c r="L617" s="527"/>
      <c r="M617" s="527"/>
      <c r="N617" s="527"/>
      <c r="O617" s="528"/>
      <c r="P617" s="526" t="str">
        <f>Calcu_ADJ!J193</f>
        <v/>
      </c>
      <c r="Q617" s="529"/>
      <c r="R617" s="529"/>
      <c r="S617" s="529"/>
      <c r="T617" s="529"/>
      <c r="U617" s="529"/>
      <c r="V617" s="530"/>
      <c r="W617" s="526" t="str">
        <f>IF(Calcu_ADJ!G193="ⅹ",Calcu_ADJ!G193,Calcu_ADJ!K193)</f>
        <v/>
      </c>
      <c r="X617" s="529"/>
      <c r="Y617" s="529"/>
      <c r="Z617" s="529"/>
      <c r="AA617" s="529"/>
      <c r="AB617" s="529"/>
      <c r="AC617" s="530"/>
      <c r="AD617" s="526" t="str">
        <f>IF(Calcu_ADJ!H193="ⅹ",Calcu_ADJ!H193,Calcu_ADJ!L193)</f>
        <v/>
      </c>
      <c r="AE617" s="529"/>
      <c r="AF617" s="529"/>
      <c r="AG617" s="529"/>
      <c r="AH617" s="529"/>
      <c r="AI617" s="529"/>
      <c r="AJ617" s="530"/>
      <c r="AK617" s="312"/>
      <c r="AL617" s="312"/>
      <c r="AM617" s="312"/>
      <c r="AN617" s="312"/>
      <c r="AO617" s="312"/>
      <c r="AP617" s="312"/>
      <c r="AQ617" s="312"/>
      <c r="AR617" s="86"/>
      <c r="AS617" s="86"/>
      <c r="AT617" s="312"/>
    </row>
    <row r="618" spans="1:46" ht="18" customHeight="1">
      <c r="A618" s="312"/>
      <c r="B618" s="545">
        <f>Calcu_ADJ!C194</f>
        <v>22</v>
      </c>
      <c r="C618" s="546"/>
      <c r="D618" s="546"/>
      <c r="E618" s="546"/>
      <c r="F618" s="546"/>
      <c r="G618" s="546"/>
      <c r="H618" s="547"/>
      <c r="I618" s="526" t="str">
        <f>Calcu_ADJ!E194</f>
        <v/>
      </c>
      <c r="J618" s="527"/>
      <c r="K618" s="527"/>
      <c r="L618" s="527"/>
      <c r="M618" s="527"/>
      <c r="N618" s="527"/>
      <c r="O618" s="528"/>
      <c r="P618" s="526" t="str">
        <f>Calcu_ADJ!J194</f>
        <v/>
      </c>
      <c r="Q618" s="529"/>
      <c r="R618" s="529"/>
      <c r="S618" s="529"/>
      <c r="T618" s="529"/>
      <c r="U618" s="529"/>
      <c r="V618" s="530"/>
      <c r="W618" s="526" t="str">
        <f>IF(Calcu_ADJ!G194="ⅹ",Calcu_ADJ!G194,Calcu_ADJ!K194)</f>
        <v/>
      </c>
      <c r="X618" s="529"/>
      <c r="Y618" s="529"/>
      <c r="Z618" s="529"/>
      <c r="AA618" s="529"/>
      <c r="AB618" s="529"/>
      <c r="AC618" s="530"/>
      <c r="AD618" s="526" t="str">
        <f>IF(Calcu_ADJ!H194="ⅹ",Calcu_ADJ!H194,Calcu_ADJ!L194)</f>
        <v/>
      </c>
      <c r="AE618" s="529"/>
      <c r="AF618" s="529"/>
      <c r="AG618" s="529"/>
      <c r="AH618" s="529"/>
      <c r="AI618" s="529"/>
      <c r="AJ618" s="530"/>
      <c r="AK618" s="312"/>
      <c r="AL618" s="312"/>
      <c r="AM618" s="312"/>
      <c r="AN618" s="312"/>
      <c r="AO618" s="312"/>
      <c r="AP618" s="312"/>
      <c r="AQ618" s="312"/>
      <c r="AR618" s="86"/>
      <c r="AS618" s="86"/>
      <c r="AT618" s="312"/>
    </row>
    <row r="619" spans="1:46" ht="18" customHeight="1">
      <c r="A619" s="312"/>
      <c r="B619" s="545">
        <f>Calcu_ADJ!C195</f>
        <v>23</v>
      </c>
      <c r="C619" s="546"/>
      <c r="D619" s="546"/>
      <c r="E619" s="546"/>
      <c r="F619" s="546"/>
      <c r="G619" s="546"/>
      <c r="H619" s="547"/>
      <c r="I619" s="526" t="str">
        <f>Calcu_ADJ!E195</f>
        <v/>
      </c>
      <c r="J619" s="527"/>
      <c r="K619" s="527"/>
      <c r="L619" s="527"/>
      <c r="M619" s="527"/>
      <c r="N619" s="527"/>
      <c r="O619" s="528"/>
      <c r="P619" s="526" t="str">
        <f>Calcu_ADJ!J195</f>
        <v/>
      </c>
      <c r="Q619" s="529"/>
      <c r="R619" s="529"/>
      <c r="S619" s="529"/>
      <c r="T619" s="529"/>
      <c r="U619" s="529"/>
      <c r="V619" s="530"/>
      <c r="W619" s="526" t="str">
        <f>IF(Calcu_ADJ!G195="ⅹ",Calcu_ADJ!G195,Calcu_ADJ!K195)</f>
        <v/>
      </c>
      <c r="X619" s="529"/>
      <c r="Y619" s="529"/>
      <c r="Z619" s="529"/>
      <c r="AA619" s="529"/>
      <c r="AB619" s="529"/>
      <c r="AC619" s="530"/>
      <c r="AD619" s="526" t="str">
        <f>IF(Calcu_ADJ!H195="ⅹ",Calcu_ADJ!H195,Calcu_ADJ!L195)</f>
        <v/>
      </c>
      <c r="AE619" s="529"/>
      <c r="AF619" s="529"/>
      <c r="AG619" s="529"/>
      <c r="AH619" s="529"/>
      <c r="AI619" s="529"/>
      <c r="AJ619" s="530"/>
      <c r="AK619" s="312"/>
      <c r="AL619" s="312"/>
      <c r="AM619" s="312"/>
      <c r="AN619" s="312"/>
      <c r="AO619" s="312"/>
      <c r="AP619" s="312"/>
      <c r="AQ619" s="312"/>
      <c r="AR619" s="86"/>
      <c r="AS619" s="86"/>
      <c r="AT619" s="312"/>
    </row>
    <row r="620" spans="1:46" ht="18" customHeight="1">
      <c r="A620" s="312"/>
      <c r="B620" s="545">
        <f>Calcu_ADJ!C196</f>
        <v>24</v>
      </c>
      <c r="C620" s="546"/>
      <c r="D620" s="546"/>
      <c r="E620" s="546"/>
      <c r="F620" s="546"/>
      <c r="G620" s="546"/>
      <c r="H620" s="547"/>
      <c r="I620" s="526" t="str">
        <f>Calcu_ADJ!E196</f>
        <v/>
      </c>
      <c r="J620" s="527"/>
      <c r="K620" s="527"/>
      <c r="L620" s="527"/>
      <c r="M620" s="527"/>
      <c r="N620" s="527"/>
      <c r="O620" s="528"/>
      <c r="P620" s="526" t="str">
        <f>Calcu_ADJ!J196</f>
        <v/>
      </c>
      <c r="Q620" s="529"/>
      <c r="R620" s="529"/>
      <c r="S620" s="529"/>
      <c r="T620" s="529"/>
      <c r="U620" s="529"/>
      <c r="V620" s="530"/>
      <c r="W620" s="526" t="str">
        <f>IF(Calcu_ADJ!G196="ⅹ",Calcu_ADJ!G196,Calcu_ADJ!K196)</f>
        <v/>
      </c>
      <c r="X620" s="529"/>
      <c r="Y620" s="529"/>
      <c r="Z620" s="529"/>
      <c r="AA620" s="529"/>
      <c r="AB620" s="529"/>
      <c r="AC620" s="530"/>
      <c r="AD620" s="526" t="str">
        <f>IF(Calcu_ADJ!H196="ⅹ",Calcu_ADJ!H196,Calcu_ADJ!L196)</f>
        <v/>
      </c>
      <c r="AE620" s="529"/>
      <c r="AF620" s="529"/>
      <c r="AG620" s="529"/>
      <c r="AH620" s="529"/>
      <c r="AI620" s="529"/>
      <c r="AJ620" s="530"/>
      <c r="AK620" s="312"/>
      <c r="AL620" s="312"/>
      <c r="AM620" s="312"/>
      <c r="AN620" s="312"/>
      <c r="AO620" s="312"/>
      <c r="AP620" s="312"/>
      <c r="AQ620" s="312"/>
      <c r="AR620" s="86"/>
      <c r="AS620" s="86"/>
      <c r="AT620" s="312"/>
    </row>
    <row r="621" spans="1:46" ht="18" customHeight="1">
      <c r="A621" s="312"/>
      <c r="B621" s="545">
        <f>Calcu_ADJ!C197</f>
        <v>25</v>
      </c>
      <c r="C621" s="546"/>
      <c r="D621" s="546"/>
      <c r="E621" s="546"/>
      <c r="F621" s="546"/>
      <c r="G621" s="546"/>
      <c r="H621" s="547"/>
      <c r="I621" s="526" t="str">
        <f>Calcu_ADJ!E197</f>
        <v/>
      </c>
      <c r="J621" s="527"/>
      <c r="K621" s="527"/>
      <c r="L621" s="527"/>
      <c r="M621" s="527"/>
      <c r="N621" s="527"/>
      <c r="O621" s="528"/>
      <c r="P621" s="526" t="str">
        <f>Calcu_ADJ!J197</f>
        <v/>
      </c>
      <c r="Q621" s="529"/>
      <c r="R621" s="529"/>
      <c r="S621" s="529"/>
      <c r="T621" s="529"/>
      <c r="U621" s="529"/>
      <c r="V621" s="530"/>
      <c r="W621" s="526" t="str">
        <f>IF(Calcu_ADJ!G197="ⅹ",Calcu_ADJ!G197,Calcu_ADJ!K197)</f>
        <v/>
      </c>
      <c r="X621" s="529"/>
      <c r="Y621" s="529"/>
      <c r="Z621" s="529"/>
      <c r="AA621" s="529"/>
      <c r="AB621" s="529"/>
      <c r="AC621" s="530"/>
      <c r="AD621" s="526" t="str">
        <f>IF(Calcu_ADJ!H197="ⅹ",Calcu_ADJ!H197,Calcu_ADJ!L197)</f>
        <v/>
      </c>
      <c r="AE621" s="529"/>
      <c r="AF621" s="529"/>
      <c r="AG621" s="529"/>
      <c r="AH621" s="529"/>
      <c r="AI621" s="529"/>
      <c r="AJ621" s="530"/>
      <c r="AK621" s="312"/>
      <c r="AL621" s="312"/>
      <c r="AM621" s="312"/>
      <c r="AN621" s="312"/>
      <c r="AO621" s="312"/>
      <c r="AP621" s="312"/>
      <c r="AQ621" s="312"/>
      <c r="AR621" s="86"/>
      <c r="AS621" s="86"/>
      <c r="AT621" s="312"/>
    </row>
    <row r="622" spans="1:46" ht="18" customHeight="1">
      <c r="A622" s="312"/>
      <c r="B622" s="545">
        <f>Calcu_ADJ!C198</f>
        <v>26</v>
      </c>
      <c r="C622" s="546"/>
      <c r="D622" s="546"/>
      <c r="E622" s="546"/>
      <c r="F622" s="546"/>
      <c r="G622" s="546"/>
      <c r="H622" s="547"/>
      <c r="I622" s="526" t="str">
        <f>Calcu_ADJ!E198</f>
        <v/>
      </c>
      <c r="J622" s="527"/>
      <c r="K622" s="527"/>
      <c r="L622" s="527"/>
      <c r="M622" s="527"/>
      <c r="N622" s="527"/>
      <c r="O622" s="528"/>
      <c r="P622" s="526" t="str">
        <f>Calcu_ADJ!J198</f>
        <v/>
      </c>
      <c r="Q622" s="529"/>
      <c r="R622" s="529"/>
      <c r="S622" s="529"/>
      <c r="T622" s="529"/>
      <c r="U622" s="529"/>
      <c r="V622" s="530"/>
      <c r="W622" s="526" t="str">
        <f>IF(Calcu_ADJ!G198="ⅹ",Calcu_ADJ!G198,Calcu_ADJ!K198)</f>
        <v/>
      </c>
      <c r="X622" s="529"/>
      <c r="Y622" s="529"/>
      <c r="Z622" s="529"/>
      <c r="AA622" s="529"/>
      <c r="AB622" s="529"/>
      <c r="AC622" s="530"/>
      <c r="AD622" s="526" t="str">
        <f>IF(Calcu_ADJ!H198="ⅹ",Calcu_ADJ!H198,Calcu_ADJ!L198)</f>
        <v/>
      </c>
      <c r="AE622" s="529"/>
      <c r="AF622" s="529"/>
      <c r="AG622" s="529"/>
      <c r="AH622" s="529"/>
      <c r="AI622" s="529"/>
      <c r="AJ622" s="530"/>
      <c r="AK622" s="312"/>
      <c r="AL622" s="312"/>
      <c r="AM622" s="312"/>
      <c r="AN622" s="312"/>
      <c r="AO622" s="312"/>
      <c r="AP622" s="312"/>
      <c r="AQ622" s="312"/>
      <c r="AR622" s="86"/>
      <c r="AS622" s="86"/>
      <c r="AT622" s="312"/>
    </row>
    <row r="623" spans="1:46" ht="18" customHeight="1">
      <c r="A623" s="312"/>
      <c r="B623" s="545">
        <f>Calcu_ADJ!C199</f>
        <v>27</v>
      </c>
      <c r="C623" s="546"/>
      <c r="D623" s="546"/>
      <c r="E623" s="546"/>
      <c r="F623" s="546"/>
      <c r="G623" s="546"/>
      <c r="H623" s="547"/>
      <c r="I623" s="526" t="str">
        <f>Calcu_ADJ!E199</f>
        <v/>
      </c>
      <c r="J623" s="527"/>
      <c r="K623" s="527"/>
      <c r="L623" s="527"/>
      <c r="M623" s="527"/>
      <c r="N623" s="527"/>
      <c r="O623" s="528"/>
      <c r="P623" s="526" t="str">
        <f>Calcu_ADJ!J199</f>
        <v/>
      </c>
      <c r="Q623" s="529"/>
      <c r="R623" s="529"/>
      <c r="S623" s="529"/>
      <c r="T623" s="529"/>
      <c r="U623" s="529"/>
      <c r="V623" s="530"/>
      <c r="W623" s="526" t="str">
        <f>IF(Calcu_ADJ!G199="ⅹ",Calcu_ADJ!G199,Calcu_ADJ!K199)</f>
        <v/>
      </c>
      <c r="X623" s="529"/>
      <c r="Y623" s="529"/>
      <c r="Z623" s="529"/>
      <c r="AA623" s="529"/>
      <c r="AB623" s="529"/>
      <c r="AC623" s="530"/>
      <c r="AD623" s="526" t="str">
        <f>IF(Calcu_ADJ!H199="ⅹ",Calcu_ADJ!H199,Calcu_ADJ!L199)</f>
        <v/>
      </c>
      <c r="AE623" s="529"/>
      <c r="AF623" s="529"/>
      <c r="AG623" s="529"/>
      <c r="AH623" s="529"/>
      <c r="AI623" s="529"/>
      <c r="AJ623" s="530"/>
      <c r="AK623" s="312"/>
      <c r="AL623" s="312"/>
      <c r="AM623" s="312"/>
      <c r="AN623" s="312"/>
      <c r="AO623" s="312"/>
      <c r="AP623" s="312"/>
      <c r="AQ623" s="312"/>
      <c r="AR623" s="86"/>
      <c r="AS623" s="86"/>
      <c r="AT623" s="312"/>
    </row>
    <row r="624" spans="1:46" ht="18" customHeight="1">
      <c r="A624" s="312"/>
      <c r="B624" s="545">
        <f>Calcu_ADJ!C200</f>
        <v>28</v>
      </c>
      <c r="C624" s="546"/>
      <c r="D624" s="546"/>
      <c r="E624" s="546"/>
      <c r="F624" s="546"/>
      <c r="G624" s="546"/>
      <c r="H624" s="547"/>
      <c r="I624" s="526" t="str">
        <f>Calcu_ADJ!E200</f>
        <v/>
      </c>
      <c r="J624" s="527"/>
      <c r="K624" s="527"/>
      <c r="L624" s="527"/>
      <c r="M624" s="527"/>
      <c r="N624" s="527"/>
      <c r="O624" s="528"/>
      <c r="P624" s="526" t="str">
        <f>Calcu_ADJ!J200</f>
        <v/>
      </c>
      <c r="Q624" s="529"/>
      <c r="R624" s="529"/>
      <c r="S624" s="529"/>
      <c r="T624" s="529"/>
      <c r="U624" s="529"/>
      <c r="V624" s="530"/>
      <c r="W624" s="526" t="str">
        <f>IF(Calcu_ADJ!G200="ⅹ",Calcu_ADJ!G200,Calcu_ADJ!K200)</f>
        <v/>
      </c>
      <c r="X624" s="529"/>
      <c r="Y624" s="529"/>
      <c r="Z624" s="529"/>
      <c r="AA624" s="529"/>
      <c r="AB624" s="529"/>
      <c r="AC624" s="530"/>
      <c r="AD624" s="526" t="str">
        <f>IF(Calcu_ADJ!H200="ⅹ",Calcu_ADJ!H200,Calcu_ADJ!L200)</f>
        <v/>
      </c>
      <c r="AE624" s="529"/>
      <c r="AF624" s="529"/>
      <c r="AG624" s="529"/>
      <c r="AH624" s="529"/>
      <c r="AI624" s="529"/>
      <c r="AJ624" s="530"/>
      <c r="AK624" s="312"/>
      <c r="AL624" s="312"/>
      <c r="AM624" s="312"/>
      <c r="AN624" s="312"/>
      <c r="AO624" s="312"/>
      <c r="AP624" s="312"/>
      <c r="AQ624" s="312"/>
      <c r="AR624" s="86"/>
      <c r="AS624" s="86"/>
      <c r="AT624" s="312"/>
    </row>
    <row r="625" spans="1:46" ht="18" customHeight="1">
      <c r="A625" s="312"/>
      <c r="B625" s="545">
        <f>Calcu_ADJ!C201</f>
        <v>29</v>
      </c>
      <c r="C625" s="546"/>
      <c r="D625" s="546"/>
      <c r="E625" s="546"/>
      <c r="F625" s="546"/>
      <c r="G625" s="546"/>
      <c r="H625" s="547"/>
      <c r="I625" s="526" t="str">
        <f>Calcu_ADJ!E201</f>
        <v/>
      </c>
      <c r="J625" s="527"/>
      <c r="K625" s="527"/>
      <c r="L625" s="527"/>
      <c r="M625" s="527"/>
      <c r="N625" s="527"/>
      <c r="O625" s="528"/>
      <c r="P625" s="526" t="str">
        <f>Calcu_ADJ!J201</f>
        <v/>
      </c>
      <c r="Q625" s="529"/>
      <c r="R625" s="529"/>
      <c r="S625" s="529"/>
      <c r="T625" s="529"/>
      <c r="U625" s="529"/>
      <c r="V625" s="530"/>
      <c r="W625" s="526" t="str">
        <f>IF(Calcu_ADJ!G201="ⅹ",Calcu_ADJ!G201,Calcu_ADJ!K201)</f>
        <v/>
      </c>
      <c r="X625" s="529"/>
      <c r="Y625" s="529"/>
      <c r="Z625" s="529"/>
      <c r="AA625" s="529"/>
      <c r="AB625" s="529"/>
      <c r="AC625" s="530"/>
      <c r="AD625" s="526" t="str">
        <f>IF(Calcu_ADJ!H201="ⅹ",Calcu_ADJ!H201,Calcu_ADJ!L201)</f>
        <v/>
      </c>
      <c r="AE625" s="529"/>
      <c r="AF625" s="529"/>
      <c r="AG625" s="529"/>
      <c r="AH625" s="529"/>
      <c r="AI625" s="529"/>
      <c r="AJ625" s="530"/>
      <c r="AK625" s="312"/>
      <c r="AL625" s="312"/>
      <c r="AM625" s="312"/>
      <c r="AN625" s="312"/>
      <c r="AO625" s="312"/>
      <c r="AP625" s="312"/>
      <c r="AQ625" s="312"/>
      <c r="AR625" s="86"/>
      <c r="AS625" s="86"/>
      <c r="AT625" s="312"/>
    </row>
    <row r="626" spans="1:46" ht="18" customHeight="1">
      <c r="A626" s="312"/>
      <c r="B626" s="545">
        <f>Calcu_ADJ!C202</f>
        <v>30</v>
      </c>
      <c r="C626" s="546"/>
      <c r="D626" s="546"/>
      <c r="E626" s="546"/>
      <c r="F626" s="546"/>
      <c r="G626" s="546"/>
      <c r="H626" s="547"/>
      <c r="I626" s="526" t="str">
        <f>Calcu_ADJ!E202</f>
        <v/>
      </c>
      <c r="J626" s="527"/>
      <c r="K626" s="527"/>
      <c r="L626" s="527"/>
      <c r="M626" s="527"/>
      <c r="N626" s="527"/>
      <c r="O626" s="528"/>
      <c r="P626" s="526" t="str">
        <f>Calcu_ADJ!J202</f>
        <v/>
      </c>
      <c r="Q626" s="529"/>
      <c r="R626" s="529"/>
      <c r="S626" s="529"/>
      <c r="T626" s="529"/>
      <c r="U626" s="529"/>
      <c r="V626" s="530"/>
      <c r="W626" s="526" t="str">
        <f>IF(Calcu_ADJ!G202="ⅹ",Calcu_ADJ!G202,Calcu_ADJ!K202)</f>
        <v/>
      </c>
      <c r="X626" s="529"/>
      <c r="Y626" s="529"/>
      <c r="Z626" s="529"/>
      <c r="AA626" s="529"/>
      <c r="AB626" s="529"/>
      <c r="AC626" s="530"/>
      <c r="AD626" s="526" t="str">
        <f>IF(Calcu_ADJ!H202="ⅹ",Calcu_ADJ!H202,Calcu_ADJ!L202)</f>
        <v/>
      </c>
      <c r="AE626" s="529"/>
      <c r="AF626" s="529"/>
      <c r="AG626" s="529"/>
      <c r="AH626" s="529"/>
      <c r="AI626" s="529"/>
      <c r="AJ626" s="530"/>
      <c r="AK626" s="312"/>
      <c r="AL626" s="312"/>
      <c r="AM626" s="312"/>
      <c r="AN626" s="312"/>
      <c r="AO626" s="312"/>
      <c r="AP626" s="312"/>
      <c r="AQ626" s="312"/>
      <c r="AR626" s="86"/>
      <c r="AS626" s="86"/>
      <c r="AT626" s="312"/>
    </row>
    <row r="627" spans="1:46" s="312" customFormat="1" ht="18" customHeight="1">
      <c r="B627" s="354"/>
      <c r="C627" s="354"/>
      <c r="D627" s="354"/>
      <c r="E627" s="354"/>
      <c r="F627" s="354"/>
      <c r="G627" s="354"/>
      <c r="H627" s="354"/>
      <c r="I627" s="354"/>
      <c r="J627" s="354"/>
      <c r="K627" s="354"/>
      <c r="L627" s="354"/>
      <c r="M627" s="354"/>
      <c r="N627" s="354"/>
      <c r="O627" s="354"/>
      <c r="P627" s="354"/>
      <c r="Q627" s="354"/>
      <c r="R627" s="354"/>
      <c r="S627" s="354"/>
      <c r="T627" s="354"/>
      <c r="U627" s="354"/>
      <c r="V627" s="354"/>
      <c r="W627" s="354"/>
      <c r="X627" s="354"/>
      <c r="Y627" s="354"/>
      <c r="Z627" s="354"/>
      <c r="AA627" s="354"/>
      <c r="AB627" s="354"/>
      <c r="AC627" s="354"/>
      <c r="AD627" s="354"/>
      <c r="AE627" s="354"/>
      <c r="AF627" s="354"/>
      <c r="AG627" s="354"/>
      <c r="AH627" s="354"/>
      <c r="AI627" s="354"/>
      <c r="AJ627" s="354"/>
      <c r="AK627" s="233"/>
      <c r="AL627" s="233"/>
      <c r="AM627" s="233"/>
      <c r="AN627" s="233"/>
      <c r="AO627" s="233"/>
      <c r="AP627" s="233"/>
      <c r="AQ627" s="233"/>
      <c r="AR627" s="86"/>
      <c r="AS627" s="86"/>
    </row>
    <row r="628" spans="1:46" s="89" customFormat="1" ht="18" customHeight="1">
      <c r="A628" s="241" t="str">
        <f ca="1">"■ "&amp;B589&amp;" "&amp;N589&amp;" 에서의 교정데이터"</f>
        <v>■ 0 0 에서의 교정데이터</v>
      </c>
      <c r="D628" s="242"/>
      <c r="E628" s="242"/>
      <c r="F628" s="242"/>
      <c r="H628" s="88"/>
      <c r="I628" s="239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  <c r="AR628" s="88"/>
      <c r="AS628" s="88"/>
      <c r="AT628" s="88"/>
    </row>
    <row r="629" spans="1:46" s="89" customFormat="1" ht="18" customHeight="1">
      <c r="A629" s="131"/>
      <c r="B629" s="596" t="s">
        <v>210</v>
      </c>
      <c r="C629" s="597"/>
      <c r="D629" s="597"/>
      <c r="E629" s="597"/>
      <c r="F629" s="597"/>
      <c r="G629" s="597"/>
      <c r="H629" s="598"/>
      <c r="I629" s="596" t="s">
        <v>755</v>
      </c>
      <c r="J629" s="597"/>
      <c r="K629" s="597"/>
      <c r="L629" s="597"/>
      <c r="M629" s="597"/>
      <c r="N629" s="597"/>
      <c r="O629" s="598"/>
      <c r="P629" s="671" t="e">
        <f>Calcu!$J$328&amp;" 지시값"</f>
        <v>#N/A</v>
      </c>
      <c r="Q629" s="672"/>
      <c r="R629" s="672"/>
      <c r="S629" s="672"/>
      <c r="T629" s="672"/>
      <c r="U629" s="672"/>
      <c r="V629" s="672"/>
      <c r="W629" s="672"/>
      <c r="X629" s="672"/>
      <c r="Y629" s="672"/>
      <c r="Z629" s="672"/>
      <c r="AA629" s="672"/>
      <c r="AB629" s="672"/>
      <c r="AC629" s="672"/>
      <c r="AD629" s="672"/>
      <c r="AE629" s="672"/>
      <c r="AF629" s="672"/>
      <c r="AG629" s="672"/>
      <c r="AH629" s="673" t="s">
        <v>571</v>
      </c>
      <c r="AI629" s="673"/>
      <c r="AJ629" s="673"/>
      <c r="AK629" s="673"/>
      <c r="AL629" s="673"/>
      <c r="AM629" s="673"/>
      <c r="AN629" s="673"/>
      <c r="AO629" s="673"/>
      <c r="AP629" s="673"/>
      <c r="AQ629" s="673"/>
      <c r="AR629" s="673"/>
      <c r="AS629" s="674"/>
      <c r="AT629" s="88"/>
    </row>
    <row r="630" spans="1:46" s="89" customFormat="1" ht="18" customHeight="1">
      <c r="A630" s="131"/>
      <c r="B630" s="599"/>
      <c r="C630" s="600"/>
      <c r="D630" s="600"/>
      <c r="E630" s="600"/>
      <c r="F630" s="600"/>
      <c r="G630" s="600"/>
      <c r="H630" s="601"/>
      <c r="I630" s="602"/>
      <c r="J630" s="603"/>
      <c r="K630" s="603"/>
      <c r="L630" s="603"/>
      <c r="M630" s="603"/>
      <c r="N630" s="603"/>
      <c r="O630" s="604"/>
      <c r="P630" s="605" t="s">
        <v>211</v>
      </c>
      <c r="Q630" s="606"/>
      <c r="R630" s="606"/>
      <c r="S630" s="606"/>
      <c r="T630" s="606"/>
      <c r="U630" s="607"/>
      <c r="V630" s="605" t="s">
        <v>212</v>
      </c>
      <c r="W630" s="606"/>
      <c r="X630" s="606"/>
      <c r="Y630" s="606"/>
      <c r="Z630" s="606"/>
      <c r="AA630" s="607"/>
      <c r="AB630" s="605" t="s">
        <v>213</v>
      </c>
      <c r="AC630" s="606"/>
      <c r="AD630" s="606"/>
      <c r="AE630" s="606"/>
      <c r="AF630" s="606"/>
      <c r="AG630" s="607"/>
      <c r="AH630" s="605" t="s">
        <v>65</v>
      </c>
      <c r="AI630" s="606"/>
      <c r="AJ630" s="606"/>
      <c r="AK630" s="606"/>
      <c r="AL630" s="606"/>
      <c r="AM630" s="607"/>
      <c r="AN630" s="605" t="s">
        <v>220</v>
      </c>
      <c r="AO630" s="606"/>
      <c r="AP630" s="606"/>
      <c r="AQ630" s="606"/>
      <c r="AR630" s="606"/>
      <c r="AS630" s="607"/>
      <c r="AT630" s="88"/>
    </row>
    <row r="631" spans="1:46" s="89" customFormat="1" ht="18" customHeight="1">
      <c r="A631" s="131"/>
      <c r="B631" s="602"/>
      <c r="C631" s="603"/>
      <c r="D631" s="603"/>
      <c r="E631" s="603"/>
      <c r="F631" s="603"/>
      <c r="G631" s="603"/>
      <c r="H631" s="604"/>
      <c r="I631" s="608">
        <f ca="1">I596</f>
        <v>0</v>
      </c>
      <c r="J631" s="609"/>
      <c r="K631" s="609"/>
      <c r="L631" s="609"/>
      <c r="M631" s="609"/>
      <c r="N631" s="609"/>
      <c r="O631" s="610"/>
      <c r="P631" s="608">
        <f ca="1">P596</f>
        <v>0</v>
      </c>
      <c r="Q631" s="609"/>
      <c r="R631" s="609"/>
      <c r="S631" s="609"/>
      <c r="T631" s="609"/>
      <c r="U631" s="610"/>
      <c r="V631" s="608">
        <f ca="1">W596</f>
        <v>0</v>
      </c>
      <c r="W631" s="609"/>
      <c r="X631" s="609"/>
      <c r="Y631" s="609"/>
      <c r="Z631" s="609"/>
      <c r="AA631" s="610"/>
      <c r="AB631" s="608">
        <f ca="1">AD596</f>
        <v>0</v>
      </c>
      <c r="AC631" s="609"/>
      <c r="AD631" s="609"/>
      <c r="AE631" s="609"/>
      <c r="AF631" s="609"/>
      <c r="AG631" s="610"/>
      <c r="AH631" s="608">
        <f ca="1">Calcu_ADJ!H208</f>
        <v>0</v>
      </c>
      <c r="AI631" s="609"/>
      <c r="AJ631" s="609"/>
      <c r="AK631" s="609"/>
      <c r="AL631" s="609"/>
      <c r="AM631" s="610"/>
      <c r="AN631" s="608">
        <f ca="1">Calcu_ADJ!I208</f>
        <v>0</v>
      </c>
      <c r="AO631" s="609"/>
      <c r="AP631" s="609"/>
      <c r="AQ631" s="609"/>
      <c r="AR631" s="609"/>
      <c r="AS631" s="610"/>
      <c r="AT631" s="88"/>
    </row>
    <row r="632" spans="1:46" s="89" customFormat="1" ht="18" customHeight="1">
      <c r="A632" s="131"/>
      <c r="B632" s="628" t="e">
        <f>AL589</f>
        <v>#N/A</v>
      </c>
      <c r="C632" s="629"/>
      <c r="D632" s="629"/>
      <c r="E632" s="629"/>
      <c r="F632" s="629"/>
      <c r="G632" s="629"/>
      <c r="H632" s="630"/>
      <c r="I632" s="498" t="e">
        <f ca="1">OFFSET(I596,B632,0)</f>
        <v>#N/A</v>
      </c>
      <c r="J632" s="499"/>
      <c r="K632" s="499"/>
      <c r="L632" s="499"/>
      <c r="M632" s="499"/>
      <c r="N632" s="499"/>
      <c r="O632" s="500"/>
      <c r="P632" s="498" t="e">
        <f ca="1">OFFSET(Calcu_ADJ!Q172,B632,0)</f>
        <v>#N/A</v>
      </c>
      <c r="Q632" s="499"/>
      <c r="R632" s="499"/>
      <c r="S632" s="499"/>
      <c r="T632" s="499"/>
      <c r="U632" s="500"/>
      <c r="V632" s="498" t="e">
        <f ca="1">OFFSET(Calcu_ADJ!R172,B632,0)</f>
        <v>#N/A</v>
      </c>
      <c r="W632" s="499"/>
      <c r="X632" s="499"/>
      <c r="Y632" s="499"/>
      <c r="Z632" s="499"/>
      <c r="AA632" s="500"/>
      <c r="AB632" s="498" t="e">
        <f ca="1">OFFSET(Calcu_ADJ!S172,B632,0)</f>
        <v>#N/A</v>
      </c>
      <c r="AC632" s="499"/>
      <c r="AD632" s="499"/>
      <c r="AE632" s="499"/>
      <c r="AF632" s="499"/>
      <c r="AG632" s="500"/>
      <c r="AH632" s="631" t="e">
        <f ca="1">OFFSET(Calcu_ADJ!H208,B632,0)</f>
        <v>#N/A</v>
      </c>
      <c r="AI632" s="632"/>
      <c r="AJ632" s="632"/>
      <c r="AK632" s="632"/>
      <c r="AL632" s="632"/>
      <c r="AM632" s="633"/>
      <c r="AN632" s="631" t="e">
        <f ca="1">OFFSET(Calcu_ADJ!I208,B632,0)</f>
        <v>#N/A</v>
      </c>
      <c r="AO632" s="632"/>
      <c r="AP632" s="632"/>
      <c r="AQ632" s="632"/>
      <c r="AR632" s="632"/>
      <c r="AS632" s="633"/>
      <c r="AT632" s="88"/>
    </row>
    <row r="633" spans="1:46" s="89" customFormat="1" ht="18" customHeight="1">
      <c r="A633" s="131"/>
      <c r="B633" s="637" t="e">
        <f>B632</f>
        <v>#N/A</v>
      </c>
      <c r="C633" s="638"/>
      <c r="D633" s="638"/>
      <c r="E633" s="638"/>
      <c r="F633" s="638"/>
      <c r="G633" s="638"/>
      <c r="H633" s="639"/>
      <c r="I633" s="498" t="e">
        <f ca="1">I632</f>
        <v>#N/A</v>
      </c>
      <c r="J633" s="499"/>
      <c r="K633" s="499"/>
      <c r="L633" s="499"/>
      <c r="M633" s="499"/>
      <c r="N633" s="499"/>
      <c r="O633" s="500"/>
      <c r="P633" s="498" t="e">
        <f ca="1">OFFSET(Calcu_ADJ!Q187,B633,0)</f>
        <v>#N/A</v>
      </c>
      <c r="Q633" s="499"/>
      <c r="R633" s="499"/>
      <c r="S633" s="499"/>
      <c r="T633" s="499"/>
      <c r="U633" s="500"/>
      <c r="V633" s="498" t="e">
        <f ca="1">OFFSET(Calcu_ADJ!R187,B633,0)</f>
        <v>#N/A</v>
      </c>
      <c r="W633" s="499"/>
      <c r="X633" s="499"/>
      <c r="Y633" s="499"/>
      <c r="Z633" s="499"/>
      <c r="AA633" s="500"/>
      <c r="AB633" s="498" t="e">
        <f ca="1">OFFSET(Calcu_ADJ!S187,B633,0)</f>
        <v>#N/A</v>
      </c>
      <c r="AC633" s="499"/>
      <c r="AD633" s="499"/>
      <c r="AE633" s="499"/>
      <c r="AF633" s="499"/>
      <c r="AG633" s="500"/>
      <c r="AH633" s="634"/>
      <c r="AI633" s="635"/>
      <c r="AJ633" s="635"/>
      <c r="AK633" s="635"/>
      <c r="AL633" s="635"/>
      <c r="AM633" s="636"/>
      <c r="AN633" s="634"/>
      <c r="AO633" s="635"/>
      <c r="AP633" s="635"/>
      <c r="AQ633" s="635"/>
      <c r="AR633" s="635"/>
      <c r="AS633" s="636"/>
      <c r="AT633" s="88"/>
    </row>
    <row r="634" spans="1:46" s="89" customFormat="1" ht="18" customHeight="1">
      <c r="A634" s="131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  <c r="AR634" s="88"/>
      <c r="AS634" s="88"/>
      <c r="AT634" s="88"/>
    </row>
    <row r="635" spans="1:46" s="89" customFormat="1" ht="18" customHeight="1">
      <c r="A635" s="96" t="str">
        <f ca="1">"■ "&amp;B589&amp;" "&amp;N589&amp;" 에서의 영점보정 후 교정데이터"</f>
        <v>■ 0 0 에서의 영점보정 후 교정데이터</v>
      </c>
      <c r="B635" s="88"/>
      <c r="C635" s="238"/>
      <c r="D635" s="238"/>
      <c r="E635" s="238"/>
      <c r="F635" s="238"/>
      <c r="G635" s="239"/>
      <c r="H635" s="239"/>
      <c r="I635" s="239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  <c r="AR635" s="88"/>
      <c r="AS635" s="88"/>
      <c r="AT635" s="88"/>
    </row>
    <row r="636" spans="1:46" s="89" customFormat="1" ht="18" customHeight="1">
      <c r="A636" s="131"/>
      <c r="B636" s="596" t="s">
        <v>210</v>
      </c>
      <c r="C636" s="597"/>
      <c r="D636" s="597"/>
      <c r="E636" s="597"/>
      <c r="F636" s="597"/>
      <c r="G636" s="597"/>
      <c r="H636" s="598"/>
      <c r="I636" s="596" t="s">
        <v>755</v>
      </c>
      <c r="J636" s="616"/>
      <c r="K636" s="616"/>
      <c r="L636" s="616"/>
      <c r="M636" s="616"/>
      <c r="N636" s="616"/>
      <c r="O636" s="617"/>
      <c r="P636" s="605" t="e">
        <f>Calcu!$J$328&amp;" 지시값 (영점보정)"</f>
        <v>#N/A</v>
      </c>
      <c r="Q636" s="621"/>
      <c r="R636" s="621"/>
      <c r="S636" s="621"/>
      <c r="T636" s="621"/>
      <c r="U636" s="621"/>
      <c r="V636" s="621"/>
      <c r="W636" s="621"/>
      <c r="X636" s="621"/>
      <c r="Y636" s="621"/>
      <c r="Z636" s="621"/>
      <c r="AA636" s="621"/>
      <c r="AB636" s="621"/>
      <c r="AC636" s="621"/>
      <c r="AD636" s="621"/>
      <c r="AE636" s="621"/>
      <c r="AF636" s="621"/>
      <c r="AG636" s="621"/>
      <c r="AH636" s="621"/>
      <c r="AI636" s="621"/>
      <c r="AJ636" s="621"/>
      <c r="AK636" s="621"/>
      <c r="AL636" s="621"/>
      <c r="AM636" s="621"/>
      <c r="AN636" s="621"/>
      <c r="AO636" s="621"/>
      <c r="AP636" s="621"/>
      <c r="AQ636" s="621"/>
      <c r="AR636" s="621"/>
      <c r="AS636" s="622"/>
      <c r="AT636" s="88"/>
    </row>
    <row r="637" spans="1:46" s="89" customFormat="1" ht="18" customHeight="1">
      <c r="A637" s="131"/>
      <c r="B637" s="599"/>
      <c r="C637" s="600"/>
      <c r="D637" s="600"/>
      <c r="E637" s="600"/>
      <c r="F637" s="600"/>
      <c r="G637" s="600"/>
      <c r="H637" s="601"/>
      <c r="I637" s="618"/>
      <c r="J637" s="619"/>
      <c r="K637" s="619"/>
      <c r="L637" s="619"/>
      <c r="M637" s="619"/>
      <c r="N637" s="619"/>
      <c r="O637" s="620"/>
      <c r="P637" s="605" t="s">
        <v>211</v>
      </c>
      <c r="Q637" s="621"/>
      <c r="R637" s="621"/>
      <c r="S637" s="621"/>
      <c r="T637" s="621"/>
      <c r="U637" s="621"/>
      <c r="V637" s="622"/>
      <c r="W637" s="605" t="s">
        <v>212</v>
      </c>
      <c r="X637" s="621"/>
      <c r="Y637" s="621"/>
      <c r="Z637" s="621"/>
      <c r="AA637" s="621"/>
      <c r="AB637" s="621"/>
      <c r="AC637" s="622"/>
      <c r="AD637" s="605" t="s">
        <v>213</v>
      </c>
      <c r="AE637" s="621"/>
      <c r="AF637" s="621"/>
      <c r="AG637" s="621"/>
      <c r="AH637" s="621"/>
      <c r="AI637" s="621"/>
      <c r="AJ637" s="622"/>
      <c r="AK637" s="605" t="s">
        <v>222</v>
      </c>
      <c r="AL637" s="621"/>
      <c r="AM637" s="621"/>
      <c r="AN637" s="621"/>
      <c r="AO637" s="621"/>
      <c r="AP637" s="621"/>
      <c r="AQ637" s="621"/>
      <c r="AR637" s="621"/>
      <c r="AS637" s="622"/>
      <c r="AT637" s="88"/>
    </row>
    <row r="638" spans="1:46" s="89" customFormat="1" ht="18" customHeight="1">
      <c r="A638" s="131"/>
      <c r="B638" s="602"/>
      <c r="C638" s="603"/>
      <c r="D638" s="603"/>
      <c r="E638" s="603"/>
      <c r="F638" s="603"/>
      <c r="G638" s="603"/>
      <c r="H638" s="604"/>
      <c r="I638" s="623">
        <f ca="1">I631</f>
        <v>0</v>
      </c>
      <c r="J638" s="624"/>
      <c r="K638" s="624"/>
      <c r="L638" s="624"/>
      <c r="M638" s="624"/>
      <c r="N638" s="624"/>
      <c r="O638" s="625"/>
      <c r="P638" s="623">
        <f ca="1">P631</f>
        <v>0</v>
      </c>
      <c r="Q638" s="626"/>
      <c r="R638" s="626"/>
      <c r="S638" s="626"/>
      <c r="T638" s="626"/>
      <c r="U638" s="626"/>
      <c r="V638" s="627"/>
      <c r="W638" s="623">
        <f ca="1">V631</f>
        <v>0</v>
      </c>
      <c r="X638" s="626"/>
      <c r="Y638" s="626"/>
      <c r="Z638" s="626"/>
      <c r="AA638" s="626"/>
      <c r="AB638" s="626"/>
      <c r="AC638" s="627"/>
      <c r="AD638" s="623">
        <f ca="1">AB631</f>
        <v>0</v>
      </c>
      <c r="AE638" s="626"/>
      <c r="AF638" s="626"/>
      <c r="AG638" s="626"/>
      <c r="AH638" s="626"/>
      <c r="AI638" s="626"/>
      <c r="AJ638" s="627"/>
      <c r="AK638" s="623">
        <f ca="1">AH631</f>
        <v>0</v>
      </c>
      <c r="AL638" s="626"/>
      <c r="AM638" s="626"/>
      <c r="AN638" s="626"/>
      <c r="AO638" s="626"/>
      <c r="AP638" s="626"/>
      <c r="AQ638" s="626"/>
      <c r="AR638" s="626"/>
      <c r="AS638" s="627"/>
      <c r="AT638" s="88"/>
    </row>
    <row r="639" spans="1:46" s="89" customFormat="1" ht="18" customHeight="1">
      <c r="A639" s="131"/>
      <c r="B639" s="628" t="e">
        <f>B632</f>
        <v>#N/A</v>
      </c>
      <c r="C639" s="629"/>
      <c r="D639" s="629"/>
      <c r="E639" s="629"/>
      <c r="F639" s="629"/>
      <c r="G639" s="629"/>
      <c r="H639" s="630"/>
      <c r="I639" s="498" t="e">
        <f ca="1">I632</f>
        <v>#N/A</v>
      </c>
      <c r="J639" s="499"/>
      <c r="K639" s="499"/>
      <c r="L639" s="499"/>
      <c r="M639" s="499"/>
      <c r="N639" s="499"/>
      <c r="O639" s="500"/>
      <c r="P639" s="498" t="e">
        <f ca="1">OFFSET(Calcu_ADJ!U172,B639,0)</f>
        <v>#N/A</v>
      </c>
      <c r="Q639" s="501"/>
      <c r="R639" s="501"/>
      <c r="S639" s="501"/>
      <c r="T639" s="501"/>
      <c r="U639" s="501"/>
      <c r="V639" s="502"/>
      <c r="W639" s="498" t="e">
        <f ca="1">OFFSET(Calcu_ADJ!V172,B639,0)</f>
        <v>#N/A</v>
      </c>
      <c r="X639" s="501"/>
      <c r="Y639" s="501"/>
      <c r="Z639" s="501"/>
      <c r="AA639" s="501"/>
      <c r="AB639" s="501"/>
      <c r="AC639" s="502"/>
      <c r="AD639" s="498" t="e">
        <f ca="1">OFFSET(Calcu_ADJ!W172,B639,0)</f>
        <v>#N/A</v>
      </c>
      <c r="AE639" s="501"/>
      <c r="AF639" s="501"/>
      <c r="AG639" s="501"/>
      <c r="AH639" s="501"/>
      <c r="AI639" s="501"/>
      <c r="AJ639" s="502"/>
      <c r="AK639" s="498" t="e">
        <f ca="1">OFFSET(Calcu_ADJ!X172,B639,0)</f>
        <v>#N/A</v>
      </c>
      <c r="AL639" s="501"/>
      <c r="AM639" s="501"/>
      <c r="AN639" s="501"/>
      <c r="AO639" s="501"/>
      <c r="AP639" s="501"/>
      <c r="AQ639" s="501"/>
      <c r="AR639" s="501"/>
      <c r="AS639" s="502"/>
      <c r="AT639" s="88"/>
    </row>
    <row r="640" spans="1:46" s="89" customFormat="1" ht="18" customHeight="1">
      <c r="A640" s="131"/>
      <c r="B640" s="637" t="e">
        <f>B633</f>
        <v>#N/A</v>
      </c>
      <c r="C640" s="638"/>
      <c r="D640" s="638"/>
      <c r="E640" s="638"/>
      <c r="F640" s="638"/>
      <c r="G640" s="638"/>
      <c r="H640" s="639"/>
      <c r="I640" s="498" t="e">
        <f ca="1">I633</f>
        <v>#N/A</v>
      </c>
      <c r="J640" s="499"/>
      <c r="K640" s="499"/>
      <c r="L640" s="499"/>
      <c r="M640" s="499"/>
      <c r="N640" s="499"/>
      <c r="O640" s="500"/>
      <c r="P640" s="498" t="e">
        <f ca="1">OFFSET(Calcu_ADJ!U187,B640,0)</f>
        <v>#N/A</v>
      </c>
      <c r="Q640" s="501"/>
      <c r="R640" s="501"/>
      <c r="S640" s="501"/>
      <c r="T640" s="501"/>
      <c r="U640" s="501"/>
      <c r="V640" s="502"/>
      <c r="W640" s="498" t="e">
        <f ca="1">OFFSET(Calcu_ADJ!V187,B640,0)</f>
        <v>#N/A</v>
      </c>
      <c r="X640" s="501"/>
      <c r="Y640" s="501"/>
      <c r="Z640" s="501"/>
      <c r="AA640" s="501"/>
      <c r="AB640" s="501"/>
      <c r="AC640" s="502"/>
      <c r="AD640" s="498" t="e">
        <f ca="1">OFFSET(Calcu_ADJ!W187,B640,0)</f>
        <v>#N/A</v>
      </c>
      <c r="AE640" s="501"/>
      <c r="AF640" s="501"/>
      <c r="AG640" s="501"/>
      <c r="AH640" s="501"/>
      <c r="AI640" s="501"/>
      <c r="AJ640" s="502"/>
      <c r="AK640" s="498" t="e">
        <f ca="1">OFFSET(Calcu_ADJ!X187,B640,0)</f>
        <v>#N/A</v>
      </c>
      <c r="AL640" s="501"/>
      <c r="AM640" s="501"/>
      <c r="AN640" s="501"/>
      <c r="AO640" s="501"/>
      <c r="AP640" s="501"/>
      <c r="AQ640" s="501"/>
      <c r="AR640" s="501"/>
      <c r="AS640" s="502"/>
      <c r="AT640" s="88"/>
    </row>
    <row r="641" spans="1:92" s="89" customFormat="1" ht="18" customHeight="1">
      <c r="A641" s="131"/>
      <c r="B641" s="233"/>
      <c r="C641" s="309"/>
      <c r="D641" s="309"/>
      <c r="E641" s="309"/>
      <c r="F641" s="309"/>
      <c r="G641" s="309"/>
      <c r="H641" s="309"/>
      <c r="I641" s="233"/>
      <c r="J641" s="233"/>
      <c r="K641" s="233"/>
      <c r="L641" s="233"/>
      <c r="M641" s="233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  <c r="Y641" s="233"/>
      <c r="Z641" s="233"/>
      <c r="AA641" s="233"/>
      <c r="AB641" s="233"/>
      <c r="AC641" s="233"/>
      <c r="AD641" s="233"/>
      <c r="AE641" s="233"/>
      <c r="AF641" s="233"/>
      <c r="AG641" s="233"/>
      <c r="AH641" s="233"/>
      <c r="AI641" s="233"/>
      <c r="AJ641" s="233"/>
      <c r="AK641" s="233"/>
      <c r="AL641" s="233"/>
      <c r="AM641" s="233"/>
      <c r="AN641" s="233"/>
      <c r="AO641" s="233"/>
      <c r="AP641" s="233"/>
      <c r="AQ641" s="233"/>
      <c r="AR641" s="233"/>
      <c r="AS641" s="233"/>
      <c r="AT641" s="88"/>
    </row>
    <row r="642" spans="1:92" ht="18" customHeight="1">
      <c r="A642" s="130" t="s">
        <v>223</v>
      </c>
      <c r="B642" s="312"/>
      <c r="C642" s="312"/>
      <c r="D642" s="312"/>
      <c r="E642" s="312"/>
      <c r="F642" s="312"/>
      <c r="G642" s="312"/>
      <c r="H642" s="312"/>
      <c r="I642" s="312"/>
      <c r="J642" s="312"/>
      <c r="K642" s="312"/>
      <c r="L642" s="312"/>
      <c r="M642" s="312"/>
      <c r="N642" s="312"/>
      <c r="O642" s="312"/>
      <c r="P642" s="312"/>
      <c r="Q642" s="312"/>
      <c r="R642" s="312"/>
      <c r="S642" s="312"/>
      <c r="T642" s="312"/>
      <c r="U642" s="312"/>
      <c r="V642" s="312"/>
      <c r="W642" s="312"/>
      <c r="X642" s="312"/>
      <c r="Y642" s="312"/>
      <c r="Z642" s="312"/>
      <c r="AA642" s="312"/>
      <c r="AB642" s="312"/>
      <c r="AC642" s="312"/>
      <c r="AD642" s="312"/>
      <c r="AE642" s="312"/>
      <c r="AF642" s="312"/>
      <c r="AG642" s="312"/>
      <c r="AH642" s="312"/>
      <c r="AI642" s="312"/>
      <c r="AJ642" s="312"/>
      <c r="AK642" s="312"/>
      <c r="AL642" s="312"/>
      <c r="AM642" s="312"/>
      <c r="AN642" s="312"/>
      <c r="AO642" s="312"/>
      <c r="AP642" s="312"/>
      <c r="AQ642" s="312"/>
      <c r="AR642" s="312"/>
      <c r="AS642" s="312"/>
      <c r="AT642" s="312"/>
    </row>
    <row r="643" spans="1:92" ht="18" customHeight="1">
      <c r="A643" s="312"/>
      <c r="B643" s="570"/>
      <c r="C643" s="571"/>
      <c r="D643" s="505"/>
      <c r="E643" s="506"/>
      <c r="F643" s="506"/>
      <c r="G643" s="506"/>
      <c r="H643" s="507"/>
      <c r="I643" s="505">
        <v>1</v>
      </c>
      <c r="J643" s="506"/>
      <c r="K643" s="506"/>
      <c r="L643" s="506"/>
      <c r="M643" s="506"/>
      <c r="N643" s="506"/>
      <c r="O643" s="507"/>
      <c r="P643" s="505">
        <v>2</v>
      </c>
      <c r="Q643" s="506"/>
      <c r="R643" s="506"/>
      <c r="S643" s="506"/>
      <c r="T643" s="506"/>
      <c r="U643" s="506"/>
      <c r="V643" s="506"/>
      <c r="W643" s="507"/>
      <c r="X643" s="505">
        <v>3</v>
      </c>
      <c r="Y643" s="568"/>
      <c r="Z643" s="568"/>
      <c r="AA643" s="568"/>
      <c r="AB643" s="569"/>
      <c r="AC643" s="505">
        <v>4</v>
      </c>
      <c r="AD643" s="506"/>
      <c r="AE643" s="506"/>
      <c r="AF643" s="506"/>
      <c r="AG643" s="507"/>
      <c r="AH643" s="505">
        <v>5</v>
      </c>
      <c r="AI643" s="506"/>
      <c r="AJ643" s="506"/>
      <c r="AK643" s="506"/>
      <c r="AL643" s="506"/>
      <c r="AM643" s="506"/>
      <c r="AN643" s="506"/>
      <c r="AO643" s="507"/>
      <c r="AP643" s="505">
        <v>6</v>
      </c>
      <c r="AQ643" s="648"/>
      <c r="AR643" s="648"/>
      <c r="AS643" s="569"/>
      <c r="AT643" s="312"/>
    </row>
    <row r="644" spans="1:92" ht="18" customHeight="1">
      <c r="A644" s="312"/>
      <c r="B644" s="572"/>
      <c r="C644" s="573"/>
      <c r="D644" s="574" t="s">
        <v>224</v>
      </c>
      <c r="E644" s="575"/>
      <c r="F644" s="575"/>
      <c r="G644" s="575"/>
      <c r="H644" s="576"/>
      <c r="I644" s="574" t="s">
        <v>324</v>
      </c>
      <c r="J644" s="575"/>
      <c r="K644" s="575"/>
      <c r="L644" s="575"/>
      <c r="M644" s="575"/>
      <c r="N644" s="575"/>
      <c r="O644" s="576"/>
      <c r="P644" s="574" t="s">
        <v>325</v>
      </c>
      <c r="Q644" s="575"/>
      <c r="R644" s="575"/>
      <c r="S644" s="575"/>
      <c r="T644" s="575"/>
      <c r="U644" s="575"/>
      <c r="V644" s="575"/>
      <c r="W644" s="576"/>
      <c r="X644" s="574" t="s">
        <v>229</v>
      </c>
      <c r="Y644" s="589"/>
      <c r="Z644" s="589"/>
      <c r="AA644" s="589"/>
      <c r="AB644" s="590"/>
      <c r="AC644" s="574" t="s">
        <v>230</v>
      </c>
      <c r="AD644" s="575"/>
      <c r="AE644" s="575"/>
      <c r="AF644" s="575"/>
      <c r="AG644" s="576"/>
      <c r="AH644" s="574" t="s">
        <v>231</v>
      </c>
      <c r="AI644" s="575"/>
      <c r="AJ644" s="575"/>
      <c r="AK644" s="575"/>
      <c r="AL644" s="575"/>
      <c r="AM644" s="575"/>
      <c r="AN644" s="575"/>
      <c r="AO644" s="576"/>
      <c r="AP644" s="574" t="s">
        <v>232</v>
      </c>
      <c r="AQ644" s="649"/>
      <c r="AR644" s="649"/>
      <c r="AS644" s="590"/>
      <c r="AT644" s="312"/>
    </row>
    <row r="645" spans="1:92" ht="18" customHeight="1">
      <c r="A645" s="312"/>
      <c r="B645" s="572"/>
      <c r="C645" s="573"/>
      <c r="D645" s="577"/>
      <c r="E645" s="578"/>
      <c r="F645" s="578"/>
      <c r="G645" s="578"/>
      <c r="H645" s="579"/>
      <c r="I645" s="586" t="s">
        <v>233</v>
      </c>
      <c r="J645" s="587"/>
      <c r="K645" s="587"/>
      <c r="L645" s="587"/>
      <c r="M645" s="587"/>
      <c r="N645" s="587"/>
      <c r="O645" s="588"/>
      <c r="P645" s="583" t="s">
        <v>234</v>
      </c>
      <c r="Q645" s="584"/>
      <c r="R645" s="584"/>
      <c r="S645" s="584"/>
      <c r="T645" s="584"/>
      <c r="U645" s="584"/>
      <c r="V645" s="584"/>
      <c r="W645" s="585"/>
      <c r="X645" s="580"/>
      <c r="Y645" s="581"/>
      <c r="Z645" s="581"/>
      <c r="AA645" s="581"/>
      <c r="AB645" s="582"/>
      <c r="AC645" s="583" t="s">
        <v>326</v>
      </c>
      <c r="AD645" s="584"/>
      <c r="AE645" s="584"/>
      <c r="AF645" s="584"/>
      <c r="AG645" s="585"/>
      <c r="AH645" s="586" t="s">
        <v>327</v>
      </c>
      <c r="AI645" s="587"/>
      <c r="AJ645" s="587"/>
      <c r="AK645" s="587"/>
      <c r="AL645" s="587"/>
      <c r="AM645" s="587"/>
      <c r="AN645" s="587"/>
      <c r="AO645" s="588"/>
      <c r="AP645" s="580"/>
      <c r="AQ645" s="640"/>
      <c r="AR645" s="640"/>
      <c r="AS645" s="582"/>
      <c r="AT645" s="312"/>
    </row>
    <row r="646" spans="1:92" ht="18" customHeight="1">
      <c r="A646" s="312"/>
      <c r="B646" s="641" t="s">
        <v>237</v>
      </c>
      <c r="C646" s="642"/>
      <c r="D646" s="643" t="s">
        <v>722</v>
      </c>
      <c r="E646" s="644"/>
      <c r="F646" s="644"/>
      <c r="G646" s="644"/>
      <c r="H646" s="645"/>
      <c r="I646" s="511" t="e">
        <f ca="1">I632</f>
        <v>#N/A</v>
      </c>
      <c r="J646" s="512"/>
      <c r="K646" s="512"/>
      <c r="L646" s="512"/>
      <c r="M646" s="513">
        <f ca="1">I631</f>
        <v>0</v>
      </c>
      <c r="N646" s="564"/>
      <c r="O646" s="565"/>
      <c r="P646" s="646" t="e">
        <f ca="1">IF(OR(Z589="% of Reading",Z589="% of F.S"),I646*T589%,T589)/AF589</f>
        <v>#N/A</v>
      </c>
      <c r="Q646" s="647"/>
      <c r="R646" s="647"/>
      <c r="S646" s="647"/>
      <c r="T646" s="647"/>
      <c r="U646" s="513">
        <f ca="1">M646</f>
        <v>0</v>
      </c>
      <c r="V646" s="513"/>
      <c r="W646" s="514"/>
      <c r="X646" s="505" t="s">
        <v>238</v>
      </c>
      <c r="Y646" s="648"/>
      <c r="Z646" s="648"/>
      <c r="AA646" s="648"/>
      <c r="AB646" s="569"/>
      <c r="AC646" s="518">
        <v>1</v>
      </c>
      <c r="AD646" s="519"/>
      <c r="AE646" s="519"/>
      <c r="AF646" s="519"/>
      <c r="AG646" s="520"/>
      <c r="AH646" s="511" t="e">
        <f ca="1">P646*AC646</f>
        <v>#N/A</v>
      </c>
      <c r="AI646" s="512"/>
      <c r="AJ646" s="512"/>
      <c r="AK646" s="512"/>
      <c r="AL646" s="512"/>
      <c r="AM646" s="513">
        <f ca="1">U646</f>
        <v>0</v>
      </c>
      <c r="AN646" s="513"/>
      <c r="AO646" s="514"/>
      <c r="AP646" s="505" t="s">
        <v>239</v>
      </c>
      <c r="AQ646" s="648"/>
      <c r="AR646" s="648"/>
      <c r="AS646" s="569"/>
      <c r="AT646" s="312"/>
    </row>
    <row r="647" spans="1:92" ht="18" customHeight="1">
      <c r="A647" s="312"/>
      <c r="B647" s="570" t="s">
        <v>240</v>
      </c>
      <c r="C647" s="571"/>
      <c r="D647" s="643" t="s">
        <v>723</v>
      </c>
      <c r="E647" s="644"/>
      <c r="F647" s="644"/>
      <c r="G647" s="644"/>
      <c r="H647" s="645"/>
      <c r="I647" s="659" t="e">
        <f ca="1">AH632</f>
        <v>#N/A</v>
      </c>
      <c r="J647" s="660"/>
      <c r="K647" s="660"/>
      <c r="L647" s="660"/>
      <c r="M647" s="513">
        <f ca="1">AH631</f>
        <v>0</v>
      </c>
      <c r="N647" s="564"/>
      <c r="O647" s="565"/>
      <c r="P647" s="659" t="e">
        <f ca="1">SQRT(SUMSQ(P648,P649,P650,P651))</f>
        <v>#N/A</v>
      </c>
      <c r="Q647" s="660"/>
      <c r="R647" s="660"/>
      <c r="S647" s="660"/>
      <c r="T647" s="660"/>
      <c r="U647" s="513">
        <f ca="1">M647</f>
        <v>0</v>
      </c>
      <c r="V647" s="513"/>
      <c r="W647" s="514"/>
      <c r="X647" s="574" t="s">
        <v>241</v>
      </c>
      <c r="Y647" s="575"/>
      <c r="Z647" s="575"/>
      <c r="AA647" s="575"/>
      <c r="AB647" s="576"/>
      <c r="AC647" s="661">
        <v>-1</v>
      </c>
      <c r="AD647" s="662"/>
      <c r="AE647" s="662"/>
      <c r="AF647" s="662"/>
      <c r="AG647" s="663"/>
      <c r="AH647" s="659" t="e">
        <f ca="1">ABS(P647*AC647)</f>
        <v>#N/A</v>
      </c>
      <c r="AI647" s="660"/>
      <c r="AJ647" s="660"/>
      <c r="AK647" s="660"/>
      <c r="AL647" s="660"/>
      <c r="AM647" s="513">
        <f ca="1">U647</f>
        <v>0</v>
      </c>
      <c r="AN647" s="513"/>
      <c r="AO647" s="514"/>
      <c r="AP647" s="668" t="e">
        <f ca="1">IF(SUM(AH649:AM651)=0,"∞",AH647^4/SUM(AH649^4/AP649,AH650^4/AP650,AH651^4/AP651))</f>
        <v>#VALUE!</v>
      </c>
      <c r="AQ647" s="669"/>
      <c r="AR647" s="669"/>
      <c r="AS647" s="670"/>
      <c r="AT647" s="312"/>
    </row>
    <row r="648" spans="1:92" ht="18" customHeight="1">
      <c r="A648" s="312"/>
      <c r="B648" s="641" t="s">
        <v>242</v>
      </c>
      <c r="C648" s="642"/>
      <c r="D648" s="653" t="s">
        <v>724</v>
      </c>
      <c r="E648" s="654"/>
      <c r="F648" s="654"/>
      <c r="G648" s="654"/>
      <c r="H648" s="655"/>
      <c r="I648" s="656">
        <v>0</v>
      </c>
      <c r="J648" s="657"/>
      <c r="K648" s="657"/>
      <c r="L648" s="657"/>
      <c r="M648" s="657"/>
      <c r="N648" s="657"/>
      <c r="O648" s="658"/>
      <c r="P648" s="511" t="e">
        <f ca="1">H589/2/SQRT(3)</f>
        <v>#N/A</v>
      </c>
      <c r="Q648" s="512"/>
      <c r="R648" s="512"/>
      <c r="S648" s="512"/>
      <c r="T648" s="512"/>
      <c r="U648" s="512"/>
      <c r="V648" s="513">
        <f ca="1">U647</f>
        <v>0</v>
      </c>
      <c r="W648" s="514"/>
      <c r="X648" s="515" t="s">
        <v>76</v>
      </c>
      <c r="Y648" s="516"/>
      <c r="Z648" s="516"/>
      <c r="AA648" s="516"/>
      <c r="AB648" s="517"/>
      <c r="AC648" s="508">
        <v>1</v>
      </c>
      <c r="AD648" s="509"/>
      <c r="AE648" s="509"/>
      <c r="AF648" s="509"/>
      <c r="AG648" s="510"/>
      <c r="AH648" s="511" t="e">
        <f ca="1">P648*AC648</f>
        <v>#N/A</v>
      </c>
      <c r="AI648" s="512"/>
      <c r="AJ648" s="512"/>
      <c r="AK648" s="512"/>
      <c r="AL648" s="512"/>
      <c r="AM648" s="512"/>
      <c r="AN648" s="513">
        <f ca="1">V648</f>
        <v>0</v>
      </c>
      <c r="AO648" s="514"/>
      <c r="AP648" s="515" t="s">
        <v>239</v>
      </c>
      <c r="AQ648" s="516"/>
      <c r="AR648" s="516"/>
      <c r="AS648" s="517"/>
      <c r="AT648" s="312"/>
    </row>
    <row r="649" spans="1:92" ht="18" customHeight="1">
      <c r="A649" s="312"/>
      <c r="B649" s="641" t="s">
        <v>319</v>
      </c>
      <c r="C649" s="642"/>
      <c r="D649" s="653" t="s">
        <v>725</v>
      </c>
      <c r="E649" s="654"/>
      <c r="F649" s="654"/>
      <c r="G649" s="654"/>
      <c r="H649" s="655"/>
      <c r="I649" s="656">
        <v>0</v>
      </c>
      <c r="J649" s="657"/>
      <c r="K649" s="657"/>
      <c r="L649" s="657"/>
      <c r="M649" s="657"/>
      <c r="N649" s="657"/>
      <c r="O649" s="658"/>
      <c r="P649" s="511" t="e">
        <f ca="1">B591/2/SQRT(3)</f>
        <v>#VALUE!</v>
      </c>
      <c r="Q649" s="512"/>
      <c r="R649" s="512"/>
      <c r="S649" s="512"/>
      <c r="T649" s="512"/>
      <c r="U649" s="512"/>
      <c r="V649" s="513">
        <f ca="1">V648</f>
        <v>0</v>
      </c>
      <c r="W649" s="514"/>
      <c r="X649" s="515" t="s">
        <v>241</v>
      </c>
      <c r="Y649" s="516"/>
      <c r="Z649" s="516"/>
      <c r="AA649" s="516"/>
      <c r="AB649" s="517"/>
      <c r="AC649" s="508">
        <v>1</v>
      </c>
      <c r="AD649" s="509"/>
      <c r="AE649" s="509"/>
      <c r="AF649" s="509"/>
      <c r="AG649" s="510"/>
      <c r="AH649" s="511" t="e">
        <f ca="1">P649*AC649</f>
        <v>#VALUE!</v>
      </c>
      <c r="AI649" s="512"/>
      <c r="AJ649" s="512"/>
      <c r="AK649" s="512"/>
      <c r="AL649" s="512"/>
      <c r="AM649" s="512"/>
      <c r="AN649" s="513">
        <f ca="1">V649</f>
        <v>0</v>
      </c>
      <c r="AO649" s="514"/>
      <c r="AP649" s="515">
        <f>1/2*(100/20)^2</f>
        <v>12.5</v>
      </c>
      <c r="AQ649" s="516"/>
      <c r="AR649" s="516"/>
      <c r="AS649" s="517"/>
      <c r="AT649" s="312"/>
    </row>
    <row r="650" spans="1:92" ht="18" customHeight="1">
      <c r="A650" s="312"/>
      <c r="B650" s="641" t="s">
        <v>321</v>
      </c>
      <c r="C650" s="642"/>
      <c r="D650" s="653" t="s">
        <v>726</v>
      </c>
      <c r="E650" s="654"/>
      <c r="F650" s="654"/>
      <c r="G650" s="654"/>
      <c r="H650" s="655"/>
      <c r="I650" s="656">
        <v>0</v>
      </c>
      <c r="J650" s="657"/>
      <c r="K650" s="657"/>
      <c r="L650" s="657"/>
      <c r="M650" s="657"/>
      <c r="N650" s="657"/>
      <c r="O650" s="658"/>
      <c r="P650" s="511" t="e">
        <f ca="1">MAX(AK639:AS640)/2/SQRT(3)</f>
        <v>#N/A</v>
      </c>
      <c r="Q650" s="512"/>
      <c r="R650" s="512"/>
      <c r="S650" s="512"/>
      <c r="T650" s="512"/>
      <c r="U650" s="512"/>
      <c r="V650" s="513">
        <f ca="1">V649</f>
        <v>0</v>
      </c>
      <c r="W650" s="514"/>
      <c r="X650" s="515" t="s">
        <v>241</v>
      </c>
      <c r="Y650" s="516"/>
      <c r="Z650" s="516"/>
      <c r="AA650" s="516"/>
      <c r="AB650" s="517"/>
      <c r="AC650" s="508">
        <v>1</v>
      </c>
      <c r="AD650" s="509"/>
      <c r="AE650" s="509"/>
      <c r="AF650" s="509"/>
      <c r="AG650" s="510"/>
      <c r="AH650" s="511" t="e">
        <f ca="1">P650*AC650</f>
        <v>#N/A</v>
      </c>
      <c r="AI650" s="512"/>
      <c r="AJ650" s="512"/>
      <c r="AK650" s="512"/>
      <c r="AL650" s="512"/>
      <c r="AM650" s="512"/>
      <c r="AN650" s="513">
        <f ca="1">V650</f>
        <v>0</v>
      </c>
      <c r="AO650" s="514"/>
      <c r="AP650" s="515">
        <f>1/2*(100/20)^2</f>
        <v>12.5</v>
      </c>
      <c r="AQ650" s="516"/>
      <c r="AR650" s="516"/>
      <c r="AS650" s="517"/>
      <c r="AT650" s="312"/>
    </row>
    <row r="651" spans="1:92" ht="18" customHeight="1">
      <c r="A651" s="312"/>
      <c r="B651" s="641" t="s">
        <v>322</v>
      </c>
      <c r="C651" s="642"/>
      <c r="D651" s="653" t="s">
        <v>727</v>
      </c>
      <c r="E651" s="654"/>
      <c r="F651" s="654"/>
      <c r="G651" s="654"/>
      <c r="H651" s="655"/>
      <c r="I651" s="656">
        <v>0</v>
      </c>
      <c r="J651" s="657"/>
      <c r="K651" s="657"/>
      <c r="L651" s="657"/>
      <c r="M651" s="657"/>
      <c r="N651" s="657"/>
      <c r="O651" s="658"/>
      <c r="P651" s="511" t="e">
        <f ca="1">ABS(H591/2/SQRT(3))</f>
        <v>#N/A</v>
      </c>
      <c r="Q651" s="512"/>
      <c r="R651" s="512"/>
      <c r="S651" s="512"/>
      <c r="T651" s="512"/>
      <c r="U651" s="512"/>
      <c r="V651" s="513">
        <f ca="1">V650</f>
        <v>0</v>
      </c>
      <c r="W651" s="514"/>
      <c r="X651" s="515" t="s">
        <v>241</v>
      </c>
      <c r="Y651" s="516"/>
      <c r="Z651" s="516"/>
      <c r="AA651" s="516"/>
      <c r="AB651" s="517"/>
      <c r="AC651" s="508">
        <v>1</v>
      </c>
      <c r="AD651" s="509"/>
      <c r="AE651" s="509"/>
      <c r="AF651" s="509"/>
      <c r="AG651" s="510"/>
      <c r="AH651" s="511" t="e">
        <f ca="1">ABS(P651*AC651)</f>
        <v>#N/A</v>
      </c>
      <c r="AI651" s="512"/>
      <c r="AJ651" s="512"/>
      <c r="AK651" s="512"/>
      <c r="AL651" s="512"/>
      <c r="AM651" s="512"/>
      <c r="AN651" s="513">
        <f ca="1">V651</f>
        <v>0</v>
      </c>
      <c r="AO651" s="514"/>
      <c r="AP651" s="515">
        <f>1/2*(100/20)^2</f>
        <v>12.5</v>
      </c>
      <c r="AQ651" s="516"/>
      <c r="AR651" s="516"/>
      <c r="AS651" s="517"/>
      <c r="AT651" s="312"/>
    </row>
    <row r="652" spans="1:92" ht="18" customHeight="1">
      <c r="A652" s="312"/>
      <c r="B652" s="641" t="s">
        <v>247</v>
      </c>
      <c r="C652" s="642"/>
      <c r="D652" s="643" t="s">
        <v>728</v>
      </c>
      <c r="E652" s="644"/>
      <c r="F652" s="644"/>
      <c r="G652" s="644"/>
      <c r="H652" s="645"/>
      <c r="I652" s="646" t="e">
        <f ca="1">AN632</f>
        <v>#N/A</v>
      </c>
      <c r="J652" s="647"/>
      <c r="K652" s="647"/>
      <c r="L652" s="647"/>
      <c r="M652" s="513">
        <f ca="1">AN631</f>
        <v>0</v>
      </c>
      <c r="N652" s="564"/>
      <c r="O652" s="565"/>
      <c r="P652" s="664" t="s">
        <v>248</v>
      </c>
      <c r="Q652" s="665"/>
      <c r="R652" s="665"/>
      <c r="S652" s="665"/>
      <c r="T652" s="665"/>
      <c r="U652" s="665"/>
      <c r="V652" s="665"/>
      <c r="W652" s="666"/>
      <c r="X652" s="505" t="s">
        <v>248</v>
      </c>
      <c r="Y652" s="648"/>
      <c r="Z652" s="648"/>
      <c r="AA652" s="648"/>
      <c r="AB652" s="569"/>
      <c r="AC652" s="518" t="s">
        <v>248</v>
      </c>
      <c r="AD652" s="519"/>
      <c r="AE652" s="519"/>
      <c r="AF652" s="519"/>
      <c r="AG652" s="520"/>
      <c r="AH652" s="511" t="e">
        <f ca="1">SQRT(SUMSQ(AH646,AH647))</f>
        <v>#N/A</v>
      </c>
      <c r="AI652" s="512"/>
      <c r="AJ652" s="512"/>
      <c r="AK652" s="512"/>
      <c r="AL652" s="512"/>
      <c r="AM652" s="513">
        <f ca="1">M652</f>
        <v>0</v>
      </c>
      <c r="AN652" s="513"/>
      <c r="AO652" s="514"/>
      <c r="AP652" s="505" t="e">
        <f ca="1">IF(AP647="∞","∞",ROUNDDOWN(AH652^4/(AH647^4/AP647),0))</f>
        <v>#VALUE!</v>
      </c>
      <c r="AQ652" s="506"/>
      <c r="AR652" s="506"/>
      <c r="AS652" s="507"/>
      <c r="AT652" s="312"/>
      <c r="BD652" s="90"/>
      <c r="BE652" s="90"/>
      <c r="BF652" s="90"/>
      <c r="BG652" s="90"/>
      <c r="BH652" s="91"/>
      <c r="BI652" s="92"/>
      <c r="BJ652" s="92"/>
      <c r="BK652" s="93"/>
      <c r="BL652" s="93"/>
      <c r="BM652" s="93"/>
      <c r="BN652" s="93"/>
      <c r="BO652" s="93"/>
      <c r="BP652" s="93"/>
      <c r="BQ652" s="93"/>
      <c r="BR652" s="93"/>
      <c r="BS652" s="94"/>
      <c r="BT652" s="308"/>
      <c r="BU652" s="308"/>
      <c r="BV652" s="308"/>
      <c r="BW652" s="307"/>
      <c r="BX652" s="95"/>
      <c r="BY652" s="95"/>
      <c r="BZ652" s="95"/>
      <c r="CA652" s="95"/>
      <c r="CB652" s="95"/>
      <c r="CC652" s="129"/>
      <c r="CD652" s="129"/>
      <c r="CE652" s="129"/>
      <c r="CF652" s="129"/>
      <c r="CG652" s="129"/>
      <c r="CH652" s="91"/>
      <c r="CI652" s="92"/>
      <c r="CJ652" s="92"/>
      <c r="CK652" s="94"/>
      <c r="CL652" s="308"/>
      <c r="CM652" s="308"/>
      <c r="CN652" s="307"/>
    </row>
    <row r="653" spans="1:92" s="312" customFormat="1" ht="18" customHeight="1"/>
    <row r="654" spans="1:92" s="89" customFormat="1" ht="18" customHeight="1">
      <c r="A654" s="96" t="s">
        <v>613</v>
      </c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  <c r="AR654" s="88"/>
      <c r="AS654" s="88"/>
      <c r="AT654" s="88"/>
    </row>
    <row r="655" spans="1:92" s="89" customFormat="1" ht="18" customHeight="1">
      <c r="B655" s="92" t="s">
        <v>614</v>
      </c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  <c r="AR655" s="88"/>
      <c r="AS655" s="88"/>
      <c r="AT655" s="88"/>
    </row>
    <row r="656" spans="1:92" s="89" customFormat="1" ht="18" customHeight="1">
      <c r="A656" s="88"/>
      <c r="B656" s="88"/>
      <c r="C656" s="306"/>
      <c r="D656" s="88"/>
      <c r="E656" s="125"/>
      <c r="F656" s="88"/>
      <c r="G656" s="119" t="s">
        <v>759</v>
      </c>
      <c r="H656" s="503" t="s">
        <v>305</v>
      </c>
      <c r="I656" s="503"/>
      <c r="J656" s="504" t="e">
        <f ca="1">AH652</f>
        <v>#N/A</v>
      </c>
      <c r="K656" s="504"/>
      <c r="L656" s="504"/>
      <c r="M656" s="504"/>
      <c r="N656" s="343">
        <f ca="1">AM652</f>
        <v>0</v>
      </c>
      <c r="O656" s="310"/>
      <c r="P656" s="339"/>
      <c r="Q656" s="311" t="s">
        <v>306</v>
      </c>
      <c r="R656" s="504" t="e">
        <f ca="1">J656*2</f>
        <v>#N/A</v>
      </c>
      <c r="S656" s="504"/>
      <c r="T656" s="504"/>
      <c r="U656" s="504"/>
      <c r="V656" s="343">
        <f ca="1">N656</f>
        <v>0</v>
      </c>
      <c r="W656" s="312"/>
      <c r="X656" s="312"/>
      <c r="Y656" s="312"/>
      <c r="Z656" s="312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  <c r="AR656" s="88"/>
      <c r="AS656" s="88"/>
      <c r="AT656" s="88"/>
      <c r="AU656" s="88"/>
    </row>
    <row r="659" spans="1:55" s="89" customFormat="1" ht="18.75" customHeight="1">
      <c r="A659" s="240" t="s">
        <v>328</v>
      </c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  <c r="AR659" s="88"/>
      <c r="AS659" s="88"/>
      <c r="AT659" s="88"/>
    </row>
    <row r="660" spans="1:55" ht="18.75" customHeight="1">
      <c r="A660" s="130" t="s">
        <v>308</v>
      </c>
    </row>
    <row r="661" spans="1:55" ht="18.75" customHeight="1">
      <c r="B661" s="560" t="s">
        <v>309</v>
      </c>
      <c r="C661" s="560"/>
      <c r="D661" s="560"/>
      <c r="E661" s="560"/>
      <c r="F661" s="560"/>
      <c r="G661" s="560"/>
      <c r="H661" s="560" t="s">
        <v>310</v>
      </c>
      <c r="I661" s="560"/>
      <c r="J661" s="560"/>
      <c r="K661" s="560"/>
      <c r="L661" s="560"/>
      <c r="M661" s="560"/>
      <c r="N661" s="561" t="s">
        <v>311</v>
      </c>
      <c r="O661" s="561"/>
      <c r="P661" s="561"/>
      <c r="Q661" s="561"/>
      <c r="R661" s="561"/>
      <c r="S661" s="561"/>
      <c r="T661" s="495" t="s">
        <v>129</v>
      </c>
      <c r="U661" s="496"/>
      <c r="V661" s="496"/>
      <c r="W661" s="496"/>
      <c r="X661" s="496"/>
      <c r="Y661" s="496"/>
      <c r="Z661" s="496"/>
      <c r="AA661" s="496"/>
      <c r="AB661" s="496"/>
      <c r="AC661" s="496"/>
      <c r="AD661" s="496"/>
      <c r="AE661" s="497"/>
      <c r="AF661" s="562" t="s">
        <v>314</v>
      </c>
      <c r="AG661" s="562"/>
      <c r="AH661" s="562"/>
      <c r="AI661" s="562"/>
      <c r="AJ661" s="562"/>
      <c r="AK661" s="562"/>
      <c r="AL661" s="561" t="s">
        <v>315</v>
      </c>
      <c r="AM661" s="561"/>
      <c r="AN661" s="561"/>
      <c r="AO661" s="561"/>
      <c r="AP661" s="561"/>
      <c r="AQ661" s="561"/>
    </row>
    <row r="662" spans="1:55" ht="18.75" customHeight="1">
      <c r="B662" s="611">
        <f>MAX(Calcu_ADJ!D255:D284)</f>
        <v>0</v>
      </c>
      <c r="C662" s="611"/>
      <c r="D662" s="611"/>
      <c r="E662" s="611"/>
      <c r="F662" s="611"/>
      <c r="G662" s="611"/>
      <c r="H662" s="611" t="e">
        <f ca="1">Calcu_ADJ!J249*Calcu_ADJ!L249</f>
        <v>#N/A</v>
      </c>
      <c r="I662" s="611"/>
      <c r="J662" s="611"/>
      <c r="K662" s="611"/>
      <c r="L662" s="611"/>
      <c r="M662" s="611"/>
      <c r="N662" s="494">
        <f ca="1">Calcu_ADJ!D254</f>
        <v>0</v>
      </c>
      <c r="O662" s="494"/>
      <c r="P662" s="494"/>
      <c r="Q662" s="494"/>
      <c r="R662" s="494"/>
      <c r="S662" s="494"/>
      <c r="T662" s="521" t="e">
        <f ca="1">OFFSET(표준압력!Z282,AL662,0)</f>
        <v>#N/A</v>
      </c>
      <c r="U662" s="521"/>
      <c r="V662" s="521"/>
      <c r="W662" s="521"/>
      <c r="X662" s="521"/>
      <c r="Y662" s="521"/>
      <c r="Z662" s="521">
        <f ca="1">표준압력!AA283</f>
        <v>0</v>
      </c>
      <c r="AA662" s="521"/>
      <c r="AB662" s="521"/>
      <c r="AC662" s="521"/>
      <c r="AD662" s="521"/>
      <c r="AE662" s="521"/>
      <c r="AF662" s="494">
        <v>2</v>
      </c>
      <c r="AG662" s="494"/>
      <c r="AH662" s="494"/>
      <c r="AI662" s="494"/>
      <c r="AJ662" s="494"/>
      <c r="AK662" s="494"/>
      <c r="AL662" s="494" t="e">
        <f>MATCH(TRUE,Calcu_ADJ!I255:I284,0)</f>
        <v>#N/A</v>
      </c>
      <c r="AM662" s="494"/>
      <c r="AN662" s="494"/>
      <c r="AO662" s="494"/>
      <c r="AP662" s="494"/>
      <c r="AQ662" s="494"/>
    </row>
    <row r="663" spans="1:55" ht="18.75" customHeight="1">
      <c r="B663" s="561" t="s">
        <v>312</v>
      </c>
      <c r="C663" s="561"/>
      <c r="D663" s="561"/>
      <c r="E663" s="561"/>
      <c r="F663" s="561"/>
      <c r="G663" s="561"/>
      <c r="H663" s="561" t="s">
        <v>201</v>
      </c>
      <c r="I663" s="561"/>
      <c r="J663" s="561"/>
      <c r="K663" s="561"/>
      <c r="L663" s="561"/>
      <c r="M663" s="561"/>
      <c r="N663" s="495" t="s">
        <v>793</v>
      </c>
      <c r="O663" s="496"/>
      <c r="P663" s="496"/>
      <c r="Q663" s="496"/>
      <c r="R663" s="496"/>
      <c r="S663" s="496"/>
      <c r="T663" s="496"/>
      <c r="U663" s="496"/>
      <c r="V663" s="496"/>
      <c r="W663" s="496"/>
      <c r="X663" s="496"/>
      <c r="Y663" s="496"/>
      <c r="Z663" s="496"/>
      <c r="AA663" s="496"/>
      <c r="AB663" s="496"/>
      <c r="AC663" s="496"/>
      <c r="AD663" s="496"/>
      <c r="AE663" s="496"/>
      <c r="AF663" s="496"/>
      <c r="AG663" s="496"/>
      <c r="AH663" s="496"/>
      <c r="AI663" s="496"/>
      <c r="AJ663" s="496"/>
      <c r="AK663" s="497"/>
      <c r="AL663" s="392"/>
      <c r="AM663" s="392"/>
      <c r="AN663" s="392"/>
      <c r="AO663" s="392"/>
      <c r="AP663" s="392"/>
      <c r="AQ663" s="392"/>
      <c r="AR663" s="95"/>
      <c r="AS663" s="95"/>
      <c r="AT663" s="95"/>
      <c r="AU663" s="95"/>
      <c r="AV663" s="95"/>
      <c r="AW663" s="95"/>
      <c r="AX663" s="95"/>
      <c r="AY663" s="95"/>
      <c r="AZ663" s="95"/>
      <c r="BA663" s="95"/>
      <c r="BB663" s="95"/>
      <c r="BC663" s="95"/>
    </row>
    <row r="664" spans="1:55" ht="18.75" customHeight="1">
      <c r="B664" s="494" t="e">
        <f ca="1">MAX(ABS(Calcu_ADJ!Q270-Calcu_ADJ!Q255),ABS(Calcu_ADJ!R270-Calcu_ADJ!R255),ABS(Calcu_ADJ!S270-Calcu_ADJ!S255))</f>
        <v>#VALUE!</v>
      </c>
      <c r="C664" s="494"/>
      <c r="D664" s="494"/>
      <c r="E664" s="494"/>
      <c r="F664" s="494"/>
      <c r="G664" s="494"/>
      <c r="H664" s="494" t="e">
        <f ca="1">((P706-P705)+(V706-V705)+(AB706-AB705))/3</f>
        <v>#N/A</v>
      </c>
      <c r="I664" s="494"/>
      <c r="J664" s="494"/>
      <c r="K664" s="494"/>
      <c r="L664" s="494"/>
      <c r="M664" s="494"/>
      <c r="N664" s="494" t="str">
        <f ca="1">N367</f>
        <v/>
      </c>
      <c r="O664" s="494"/>
      <c r="P664" s="494"/>
      <c r="Q664" s="494"/>
      <c r="R664" s="494"/>
      <c r="S664" s="494"/>
      <c r="T664" s="494" t="str">
        <f t="shared" ref="T664" ca="1" si="13">T367</f>
        <v/>
      </c>
      <c r="U664" s="494"/>
      <c r="V664" s="494"/>
      <c r="W664" s="494"/>
      <c r="X664" s="494"/>
      <c r="Y664" s="494"/>
      <c r="Z664" s="494" t="str">
        <f t="shared" ref="Z664" ca="1" si="14">Z367</f>
        <v/>
      </c>
      <c r="AA664" s="494"/>
      <c r="AB664" s="494"/>
      <c r="AC664" s="494"/>
      <c r="AD664" s="494"/>
      <c r="AE664" s="494"/>
      <c r="AF664" s="494" t="str">
        <f t="shared" ref="AF664" ca="1" si="15">AF367</f>
        <v/>
      </c>
      <c r="AG664" s="494"/>
      <c r="AH664" s="494"/>
      <c r="AI664" s="494"/>
      <c r="AJ664" s="494"/>
      <c r="AK664" s="494"/>
      <c r="AL664" s="392"/>
      <c r="AM664" s="392"/>
      <c r="AN664" s="392"/>
      <c r="AO664" s="392"/>
      <c r="AP664" s="392"/>
      <c r="AQ664" s="392"/>
      <c r="AR664" s="95"/>
      <c r="AS664" s="95"/>
      <c r="AT664" s="95"/>
      <c r="AU664" s="95"/>
      <c r="AV664" s="95"/>
      <c r="AW664" s="95"/>
      <c r="AX664" s="95"/>
      <c r="AY664" s="95"/>
      <c r="AZ664" s="95"/>
      <c r="BA664" s="95"/>
      <c r="BB664" s="95"/>
      <c r="BC664" s="95"/>
    </row>
    <row r="665" spans="1:55" ht="18" customHeight="1">
      <c r="A665" s="312"/>
      <c r="B665" s="312"/>
      <c r="C665" s="312"/>
      <c r="D665" s="312"/>
      <c r="E665" s="312"/>
      <c r="F665" s="312"/>
      <c r="G665" s="312"/>
      <c r="H665" s="312"/>
      <c r="I665" s="312"/>
      <c r="J665" s="312"/>
      <c r="K665" s="312"/>
      <c r="L665" s="312"/>
      <c r="M665" s="312"/>
      <c r="N665" s="312"/>
      <c r="O665" s="312"/>
      <c r="P665" s="312"/>
      <c r="Q665" s="312"/>
      <c r="R665" s="312"/>
      <c r="S665" s="312"/>
      <c r="T665" s="312"/>
      <c r="U665" s="312"/>
      <c r="V665" s="312"/>
      <c r="W665" s="312"/>
      <c r="X665" s="312"/>
      <c r="Y665" s="312"/>
      <c r="Z665" s="312"/>
      <c r="AA665" s="312"/>
      <c r="AB665" s="312"/>
      <c r="AC665" s="312"/>
      <c r="AD665" s="312"/>
      <c r="AE665" s="312"/>
      <c r="AF665" s="312"/>
      <c r="AG665" s="312"/>
      <c r="AH665" s="312"/>
      <c r="AI665" s="312"/>
      <c r="AJ665" s="312"/>
      <c r="AK665" s="312"/>
      <c r="AL665" s="312"/>
      <c r="AM665" s="312"/>
      <c r="AN665" s="312"/>
      <c r="AO665" s="312"/>
      <c r="AP665" s="312"/>
      <c r="AQ665" s="312"/>
      <c r="AR665" s="312"/>
      <c r="AS665" s="312"/>
      <c r="AT665" s="312"/>
    </row>
    <row r="666" spans="1:55" ht="18" customHeight="1">
      <c r="A666" s="130" t="s">
        <v>209</v>
      </c>
      <c r="B666" s="312"/>
      <c r="C666" s="312"/>
      <c r="D666" s="312"/>
      <c r="E666" s="312"/>
      <c r="F666" s="312"/>
      <c r="G666" s="312"/>
      <c r="H666" s="312"/>
      <c r="I666" s="312"/>
      <c r="J666" s="312"/>
      <c r="K666" s="312"/>
      <c r="L666" s="312"/>
      <c r="M666" s="312"/>
      <c r="N666" s="312"/>
      <c r="O666" s="312"/>
      <c r="P666" s="312"/>
      <c r="Q666" s="312"/>
      <c r="R666" s="312"/>
      <c r="S666" s="312"/>
      <c r="T666" s="312"/>
      <c r="U666" s="312"/>
      <c r="V666" s="312"/>
      <c r="W666" s="312"/>
      <c r="X666" s="312"/>
      <c r="Y666" s="312"/>
      <c r="Z666" s="312"/>
      <c r="AA666" s="312"/>
      <c r="AB666" s="312"/>
      <c r="AC666" s="312"/>
      <c r="AD666" s="312"/>
      <c r="AE666" s="312"/>
      <c r="AF666" s="312"/>
      <c r="AG666" s="312"/>
      <c r="AH666" s="312"/>
      <c r="AI666" s="312"/>
      <c r="AJ666" s="312"/>
      <c r="AK666" s="312"/>
      <c r="AL666" s="312"/>
      <c r="AM666" s="312"/>
      <c r="AN666" s="312"/>
      <c r="AO666" s="312"/>
      <c r="AP666" s="312"/>
      <c r="AQ666" s="312"/>
      <c r="AR666" s="312"/>
      <c r="AS666" s="312"/>
      <c r="AT666" s="312"/>
    </row>
    <row r="667" spans="1:55" ht="18" customHeight="1">
      <c r="A667" s="312"/>
      <c r="B667" s="551" t="s">
        <v>329</v>
      </c>
      <c r="C667" s="552"/>
      <c r="D667" s="552"/>
      <c r="E667" s="552"/>
      <c r="F667" s="552"/>
      <c r="G667" s="552"/>
      <c r="H667" s="553"/>
      <c r="I667" s="551" t="s">
        <v>754</v>
      </c>
      <c r="J667" s="552"/>
      <c r="K667" s="552"/>
      <c r="L667" s="552"/>
      <c r="M667" s="552"/>
      <c r="N667" s="552"/>
      <c r="O667" s="553"/>
      <c r="P667" s="592" t="e">
        <f>Calcu!$J$328&amp;" 지시값"</f>
        <v>#N/A</v>
      </c>
      <c r="Q667" s="593"/>
      <c r="R667" s="593"/>
      <c r="S667" s="593"/>
      <c r="T667" s="593"/>
      <c r="U667" s="593"/>
      <c r="V667" s="593"/>
      <c r="W667" s="593"/>
      <c r="X667" s="593"/>
      <c r="Y667" s="593"/>
      <c r="Z667" s="593"/>
      <c r="AA667" s="593"/>
      <c r="AB667" s="593"/>
      <c r="AC667" s="593"/>
      <c r="AD667" s="594" t="s">
        <v>570</v>
      </c>
      <c r="AE667" s="594"/>
      <c r="AF667" s="594"/>
      <c r="AG667" s="594"/>
      <c r="AH667" s="594"/>
      <c r="AI667" s="594"/>
      <c r="AJ667" s="595"/>
      <c r="AK667" s="312"/>
      <c r="AL667" s="312"/>
      <c r="AM667" s="312"/>
      <c r="AN667" s="312"/>
      <c r="AO667" s="312"/>
      <c r="AP667" s="312"/>
      <c r="AQ667" s="312"/>
      <c r="AR667" s="86"/>
      <c r="AS667" s="86"/>
      <c r="AT667" s="312"/>
    </row>
    <row r="668" spans="1:55" ht="18" customHeight="1">
      <c r="A668" s="312"/>
      <c r="B668" s="554"/>
      <c r="C668" s="555"/>
      <c r="D668" s="555"/>
      <c r="E668" s="555"/>
      <c r="F668" s="555"/>
      <c r="G668" s="555"/>
      <c r="H668" s="556"/>
      <c r="I668" s="557"/>
      <c r="J668" s="558"/>
      <c r="K668" s="558"/>
      <c r="L668" s="558"/>
      <c r="M668" s="558"/>
      <c r="N668" s="558"/>
      <c r="O668" s="559"/>
      <c r="P668" s="548" t="s">
        <v>330</v>
      </c>
      <c r="Q668" s="549"/>
      <c r="R668" s="549"/>
      <c r="S668" s="549"/>
      <c r="T668" s="549"/>
      <c r="U668" s="549"/>
      <c r="V668" s="550"/>
      <c r="W668" s="548" t="s">
        <v>212</v>
      </c>
      <c r="X668" s="549"/>
      <c r="Y668" s="549"/>
      <c r="Z668" s="549"/>
      <c r="AA668" s="549"/>
      <c r="AB668" s="549"/>
      <c r="AC668" s="550"/>
      <c r="AD668" s="548" t="s">
        <v>331</v>
      </c>
      <c r="AE668" s="549"/>
      <c r="AF668" s="549"/>
      <c r="AG668" s="549"/>
      <c r="AH668" s="549"/>
      <c r="AI668" s="549"/>
      <c r="AJ668" s="550"/>
      <c r="AK668" s="312"/>
      <c r="AL668" s="312"/>
      <c r="AM668" s="312"/>
      <c r="AN668" s="312"/>
      <c r="AO668" s="312"/>
      <c r="AP668" s="312"/>
      <c r="AQ668" s="312"/>
      <c r="AR668" s="86"/>
      <c r="AS668" s="86"/>
      <c r="AT668" s="312"/>
    </row>
    <row r="669" spans="1:55" ht="18" customHeight="1">
      <c r="A669" s="312"/>
      <c r="B669" s="557"/>
      <c r="C669" s="558"/>
      <c r="D669" s="558"/>
      <c r="E669" s="558"/>
      <c r="F669" s="558"/>
      <c r="G669" s="558"/>
      <c r="H669" s="559"/>
      <c r="I669" s="563">
        <f ca="1">Calcu_ADJ!E254</f>
        <v>0</v>
      </c>
      <c r="J669" s="564"/>
      <c r="K669" s="564"/>
      <c r="L669" s="564"/>
      <c r="M669" s="564"/>
      <c r="N669" s="564"/>
      <c r="O669" s="565"/>
      <c r="P669" s="563">
        <f ca="1">Calcu_ADJ!J254</f>
        <v>0</v>
      </c>
      <c r="Q669" s="566"/>
      <c r="R669" s="566"/>
      <c r="S669" s="566"/>
      <c r="T669" s="566"/>
      <c r="U669" s="566"/>
      <c r="V669" s="567"/>
      <c r="W669" s="563">
        <f ca="1">Calcu_ADJ!K254</f>
        <v>0</v>
      </c>
      <c r="X669" s="566"/>
      <c r="Y669" s="566"/>
      <c r="Z669" s="566"/>
      <c r="AA669" s="566"/>
      <c r="AB669" s="566"/>
      <c r="AC669" s="567"/>
      <c r="AD669" s="563">
        <f ca="1">Calcu_ADJ!L254</f>
        <v>0</v>
      </c>
      <c r="AE669" s="566"/>
      <c r="AF669" s="566"/>
      <c r="AG669" s="566"/>
      <c r="AH669" s="566"/>
      <c r="AI669" s="566"/>
      <c r="AJ669" s="567"/>
      <c r="AK669" s="312"/>
      <c r="AL669" s="312"/>
      <c r="AM669" s="312"/>
      <c r="AN669" s="312"/>
      <c r="AO669" s="312"/>
      <c r="AP669" s="312"/>
      <c r="AQ669" s="312"/>
      <c r="AR669" s="86"/>
      <c r="AS669" s="86"/>
      <c r="AT669" s="312"/>
    </row>
    <row r="670" spans="1:55" ht="18" customHeight="1">
      <c r="A670" s="312"/>
      <c r="B670" s="545">
        <f>Calcu_ADJ!C255</f>
        <v>1</v>
      </c>
      <c r="C670" s="546"/>
      <c r="D670" s="546"/>
      <c r="E670" s="546"/>
      <c r="F670" s="546"/>
      <c r="G670" s="546"/>
      <c r="H670" s="547"/>
      <c r="I670" s="526" t="str">
        <f>Calcu_ADJ!E255</f>
        <v/>
      </c>
      <c r="J670" s="527"/>
      <c r="K670" s="527"/>
      <c r="L670" s="527"/>
      <c r="M670" s="527"/>
      <c r="N670" s="527"/>
      <c r="O670" s="528"/>
      <c r="P670" s="526" t="str">
        <f>Calcu_ADJ!J255</f>
        <v/>
      </c>
      <c r="Q670" s="529"/>
      <c r="R670" s="529"/>
      <c r="S670" s="529"/>
      <c r="T670" s="529"/>
      <c r="U670" s="529"/>
      <c r="V670" s="530"/>
      <c r="W670" s="526" t="str">
        <f>IF(Calcu_ADJ!G255="ⅹ",Calcu_ADJ!G255,Calcu_ADJ!K255)</f>
        <v/>
      </c>
      <c r="X670" s="529"/>
      <c r="Y670" s="529"/>
      <c r="Z670" s="529"/>
      <c r="AA670" s="529"/>
      <c r="AB670" s="529"/>
      <c r="AC670" s="530"/>
      <c r="AD670" s="526" t="str">
        <f>IF(Calcu_ADJ!H255="ⅹ",Calcu_ADJ!H255,Calcu_ADJ!L255)</f>
        <v/>
      </c>
      <c r="AE670" s="529"/>
      <c r="AF670" s="529"/>
      <c r="AG670" s="529"/>
      <c r="AH670" s="529"/>
      <c r="AI670" s="529"/>
      <c r="AJ670" s="530"/>
      <c r="AK670" s="312"/>
      <c r="AL670" s="312"/>
      <c r="AM670" s="312"/>
      <c r="AN670" s="312"/>
      <c r="AO670" s="312"/>
      <c r="AP670" s="312"/>
      <c r="AQ670" s="312"/>
      <c r="AR670" s="86"/>
      <c r="AS670" s="86"/>
      <c r="AT670" s="312"/>
    </row>
    <row r="671" spans="1:55" ht="18" customHeight="1">
      <c r="A671" s="312"/>
      <c r="B671" s="545">
        <f>Calcu_ADJ!C256</f>
        <v>2</v>
      </c>
      <c r="C671" s="546"/>
      <c r="D671" s="546"/>
      <c r="E671" s="546"/>
      <c r="F671" s="546"/>
      <c r="G671" s="546"/>
      <c r="H671" s="547"/>
      <c r="I671" s="526" t="str">
        <f>Calcu_ADJ!E256</f>
        <v/>
      </c>
      <c r="J671" s="527"/>
      <c r="K671" s="527"/>
      <c r="L671" s="527"/>
      <c r="M671" s="527"/>
      <c r="N671" s="527"/>
      <c r="O671" s="528"/>
      <c r="P671" s="526" t="str">
        <f>Calcu_ADJ!J256</f>
        <v/>
      </c>
      <c r="Q671" s="529"/>
      <c r="R671" s="529"/>
      <c r="S671" s="529"/>
      <c r="T671" s="529"/>
      <c r="U671" s="529"/>
      <c r="V671" s="530"/>
      <c r="W671" s="526" t="str">
        <f>IF(Calcu_ADJ!G256="ⅹ",Calcu_ADJ!G256,Calcu_ADJ!K256)</f>
        <v/>
      </c>
      <c r="X671" s="529"/>
      <c r="Y671" s="529"/>
      <c r="Z671" s="529"/>
      <c r="AA671" s="529"/>
      <c r="AB671" s="529"/>
      <c r="AC671" s="530"/>
      <c r="AD671" s="526" t="str">
        <f>IF(Calcu_ADJ!H256="ⅹ",Calcu_ADJ!H256,Calcu_ADJ!L256)</f>
        <v/>
      </c>
      <c r="AE671" s="529"/>
      <c r="AF671" s="529"/>
      <c r="AG671" s="529"/>
      <c r="AH671" s="529"/>
      <c r="AI671" s="529"/>
      <c r="AJ671" s="530"/>
      <c r="AK671" s="312"/>
      <c r="AL671" s="312"/>
      <c r="AM671" s="312"/>
      <c r="AN671" s="312"/>
      <c r="AO671" s="312"/>
      <c r="AP671" s="312"/>
      <c r="AQ671" s="312"/>
      <c r="AR671" s="86"/>
      <c r="AS671" s="86"/>
      <c r="AT671" s="312"/>
    </row>
    <row r="672" spans="1:55" ht="18" customHeight="1">
      <c r="A672" s="312"/>
      <c r="B672" s="545">
        <f>Calcu_ADJ!C257</f>
        <v>3</v>
      </c>
      <c r="C672" s="546"/>
      <c r="D672" s="546"/>
      <c r="E672" s="546"/>
      <c r="F672" s="546"/>
      <c r="G672" s="546"/>
      <c r="H672" s="547"/>
      <c r="I672" s="526" t="str">
        <f>Calcu_ADJ!E257</f>
        <v/>
      </c>
      <c r="J672" s="527"/>
      <c r="K672" s="527"/>
      <c r="L672" s="527"/>
      <c r="M672" s="527"/>
      <c r="N672" s="527"/>
      <c r="O672" s="528"/>
      <c r="P672" s="526" t="str">
        <f>Calcu_ADJ!J257</f>
        <v/>
      </c>
      <c r="Q672" s="529"/>
      <c r="R672" s="529"/>
      <c r="S672" s="529"/>
      <c r="T672" s="529"/>
      <c r="U672" s="529"/>
      <c r="V672" s="530"/>
      <c r="W672" s="526" t="str">
        <f>IF(Calcu_ADJ!G257="ⅹ",Calcu_ADJ!G257,Calcu_ADJ!K257)</f>
        <v/>
      </c>
      <c r="X672" s="529"/>
      <c r="Y672" s="529"/>
      <c r="Z672" s="529"/>
      <c r="AA672" s="529"/>
      <c r="AB672" s="529"/>
      <c r="AC672" s="530"/>
      <c r="AD672" s="526" t="str">
        <f>IF(Calcu_ADJ!H257="ⅹ",Calcu_ADJ!H257,Calcu_ADJ!L257)</f>
        <v/>
      </c>
      <c r="AE672" s="529"/>
      <c r="AF672" s="529"/>
      <c r="AG672" s="529"/>
      <c r="AH672" s="529"/>
      <c r="AI672" s="529"/>
      <c r="AJ672" s="530"/>
      <c r="AK672" s="312"/>
      <c r="AL672" s="312"/>
      <c r="AM672" s="312"/>
      <c r="AN672" s="312"/>
      <c r="AO672" s="312"/>
      <c r="AP672" s="312"/>
      <c r="AQ672" s="312"/>
      <c r="AR672" s="86"/>
      <c r="AS672" s="86"/>
      <c r="AT672" s="312"/>
    </row>
    <row r="673" spans="1:46" ht="18" customHeight="1">
      <c r="A673" s="312"/>
      <c r="B673" s="545">
        <f>Calcu_ADJ!C258</f>
        <v>4</v>
      </c>
      <c r="C673" s="546"/>
      <c r="D673" s="546"/>
      <c r="E673" s="546"/>
      <c r="F673" s="546"/>
      <c r="G673" s="546"/>
      <c r="H673" s="547"/>
      <c r="I673" s="526" t="str">
        <f>Calcu_ADJ!E258</f>
        <v/>
      </c>
      <c r="J673" s="527"/>
      <c r="K673" s="527"/>
      <c r="L673" s="527"/>
      <c r="M673" s="527"/>
      <c r="N673" s="527"/>
      <c r="O673" s="528"/>
      <c r="P673" s="526" t="str">
        <f>Calcu_ADJ!J258</f>
        <v/>
      </c>
      <c r="Q673" s="529"/>
      <c r="R673" s="529"/>
      <c r="S673" s="529"/>
      <c r="T673" s="529"/>
      <c r="U673" s="529"/>
      <c r="V673" s="530"/>
      <c r="W673" s="526" t="str">
        <f>IF(Calcu_ADJ!G258="ⅹ",Calcu_ADJ!G258,Calcu_ADJ!K258)</f>
        <v/>
      </c>
      <c r="X673" s="529"/>
      <c r="Y673" s="529"/>
      <c r="Z673" s="529"/>
      <c r="AA673" s="529"/>
      <c r="AB673" s="529"/>
      <c r="AC673" s="530"/>
      <c r="AD673" s="526" t="str">
        <f>IF(Calcu_ADJ!H258="ⅹ",Calcu_ADJ!H258,Calcu_ADJ!L258)</f>
        <v/>
      </c>
      <c r="AE673" s="529"/>
      <c r="AF673" s="529"/>
      <c r="AG673" s="529"/>
      <c r="AH673" s="529"/>
      <c r="AI673" s="529"/>
      <c r="AJ673" s="530"/>
      <c r="AK673" s="312"/>
      <c r="AL673" s="312"/>
      <c r="AM673" s="312"/>
      <c r="AN673" s="312"/>
      <c r="AO673" s="312"/>
      <c r="AP673" s="312"/>
      <c r="AQ673" s="312"/>
      <c r="AR673" s="86"/>
      <c r="AS673" s="86"/>
      <c r="AT673" s="312"/>
    </row>
    <row r="674" spans="1:46" ht="18" customHeight="1">
      <c r="A674" s="312"/>
      <c r="B674" s="545">
        <f>Calcu_ADJ!C259</f>
        <v>5</v>
      </c>
      <c r="C674" s="546"/>
      <c r="D674" s="546"/>
      <c r="E674" s="546"/>
      <c r="F674" s="546"/>
      <c r="G674" s="546"/>
      <c r="H674" s="547"/>
      <c r="I674" s="526" t="str">
        <f>Calcu_ADJ!E259</f>
        <v/>
      </c>
      <c r="J674" s="527"/>
      <c r="K674" s="527"/>
      <c r="L674" s="527"/>
      <c r="M674" s="527"/>
      <c r="N674" s="527"/>
      <c r="O674" s="528"/>
      <c r="P674" s="526" t="str">
        <f>Calcu_ADJ!J259</f>
        <v/>
      </c>
      <c r="Q674" s="529"/>
      <c r="R674" s="529"/>
      <c r="S674" s="529"/>
      <c r="T674" s="529"/>
      <c r="U674" s="529"/>
      <c r="V674" s="530"/>
      <c r="W674" s="526" t="str">
        <f>IF(Calcu_ADJ!G259="ⅹ",Calcu_ADJ!G259,Calcu_ADJ!K259)</f>
        <v/>
      </c>
      <c r="X674" s="529"/>
      <c r="Y674" s="529"/>
      <c r="Z674" s="529"/>
      <c r="AA674" s="529"/>
      <c r="AB674" s="529"/>
      <c r="AC674" s="530"/>
      <c r="AD674" s="526" t="str">
        <f>IF(Calcu_ADJ!H259="ⅹ",Calcu_ADJ!H259,Calcu_ADJ!L259)</f>
        <v/>
      </c>
      <c r="AE674" s="529"/>
      <c r="AF674" s="529"/>
      <c r="AG674" s="529"/>
      <c r="AH674" s="529"/>
      <c r="AI674" s="529"/>
      <c r="AJ674" s="530"/>
      <c r="AK674" s="312"/>
      <c r="AL674" s="312"/>
      <c r="AM674" s="312"/>
      <c r="AN674" s="312"/>
      <c r="AO674" s="312"/>
      <c r="AP674" s="312"/>
      <c r="AQ674" s="312"/>
      <c r="AR674" s="86"/>
      <c r="AS674" s="86"/>
      <c r="AT674" s="312"/>
    </row>
    <row r="675" spans="1:46" ht="18" customHeight="1">
      <c r="A675" s="312"/>
      <c r="B675" s="545">
        <f>Calcu_ADJ!C260</f>
        <v>6</v>
      </c>
      <c r="C675" s="546"/>
      <c r="D675" s="546"/>
      <c r="E675" s="546"/>
      <c r="F675" s="546"/>
      <c r="G675" s="546"/>
      <c r="H675" s="547"/>
      <c r="I675" s="526" t="str">
        <f>Calcu_ADJ!E260</f>
        <v/>
      </c>
      <c r="J675" s="527"/>
      <c r="K675" s="527"/>
      <c r="L675" s="527"/>
      <c r="M675" s="527"/>
      <c r="N675" s="527"/>
      <c r="O675" s="528"/>
      <c r="P675" s="526" t="str">
        <f>Calcu_ADJ!J260</f>
        <v/>
      </c>
      <c r="Q675" s="529"/>
      <c r="R675" s="529"/>
      <c r="S675" s="529"/>
      <c r="T675" s="529"/>
      <c r="U675" s="529"/>
      <c r="V675" s="530"/>
      <c r="W675" s="526" t="str">
        <f>IF(Calcu_ADJ!G260="ⅹ",Calcu_ADJ!G260,Calcu_ADJ!K260)</f>
        <v/>
      </c>
      <c r="X675" s="529"/>
      <c r="Y675" s="529"/>
      <c r="Z675" s="529"/>
      <c r="AA675" s="529"/>
      <c r="AB675" s="529"/>
      <c r="AC675" s="530"/>
      <c r="AD675" s="526" t="str">
        <f>IF(Calcu_ADJ!H260="ⅹ",Calcu_ADJ!H260,Calcu_ADJ!L260)</f>
        <v/>
      </c>
      <c r="AE675" s="529"/>
      <c r="AF675" s="529"/>
      <c r="AG675" s="529"/>
      <c r="AH675" s="529"/>
      <c r="AI675" s="529"/>
      <c r="AJ675" s="530"/>
      <c r="AK675" s="312"/>
      <c r="AL675" s="312"/>
      <c r="AM675" s="312"/>
      <c r="AN675" s="312"/>
      <c r="AO675" s="312"/>
      <c r="AP675" s="312"/>
      <c r="AQ675" s="312"/>
      <c r="AR675" s="86"/>
      <c r="AS675" s="86"/>
      <c r="AT675" s="312"/>
    </row>
    <row r="676" spans="1:46" ht="18" customHeight="1">
      <c r="A676" s="312"/>
      <c r="B676" s="545">
        <f>Calcu_ADJ!C261</f>
        <v>7</v>
      </c>
      <c r="C676" s="546"/>
      <c r="D676" s="546"/>
      <c r="E676" s="546"/>
      <c r="F676" s="546"/>
      <c r="G676" s="546"/>
      <c r="H676" s="547"/>
      <c r="I676" s="526" t="str">
        <f>Calcu_ADJ!E261</f>
        <v/>
      </c>
      <c r="J676" s="527"/>
      <c r="K676" s="527"/>
      <c r="L676" s="527"/>
      <c r="M676" s="527"/>
      <c r="N676" s="527"/>
      <c r="O676" s="528"/>
      <c r="P676" s="526" t="str">
        <f>Calcu_ADJ!J261</f>
        <v/>
      </c>
      <c r="Q676" s="529"/>
      <c r="R676" s="529"/>
      <c r="S676" s="529"/>
      <c r="T676" s="529"/>
      <c r="U676" s="529"/>
      <c r="V676" s="530"/>
      <c r="W676" s="526" t="str">
        <f>IF(Calcu_ADJ!G261="ⅹ",Calcu_ADJ!G261,Calcu_ADJ!K261)</f>
        <v/>
      </c>
      <c r="X676" s="529"/>
      <c r="Y676" s="529"/>
      <c r="Z676" s="529"/>
      <c r="AA676" s="529"/>
      <c r="AB676" s="529"/>
      <c r="AC676" s="530"/>
      <c r="AD676" s="526" t="str">
        <f>IF(Calcu_ADJ!H261="ⅹ",Calcu_ADJ!H261,Calcu_ADJ!L261)</f>
        <v/>
      </c>
      <c r="AE676" s="529"/>
      <c r="AF676" s="529"/>
      <c r="AG676" s="529"/>
      <c r="AH676" s="529"/>
      <c r="AI676" s="529"/>
      <c r="AJ676" s="530"/>
      <c r="AK676" s="312"/>
      <c r="AL676" s="312"/>
      <c r="AM676" s="312"/>
      <c r="AN676" s="312"/>
      <c r="AO676" s="312"/>
      <c r="AP676" s="312"/>
      <c r="AQ676" s="312"/>
      <c r="AR676" s="86"/>
      <c r="AS676" s="86"/>
      <c r="AT676" s="312"/>
    </row>
    <row r="677" spans="1:46" ht="18" customHeight="1">
      <c r="A677" s="312"/>
      <c r="B677" s="545">
        <f>Calcu_ADJ!C262</f>
        <v>8</v>
      </c>
      <c r="C677" s="546"/>
      <c r="D677" s="546"/>
      <c r="E677" s="546"/>
      <c r="F677" s="546"/>
      <c r="G677" s="546"/>
      <c r="H677" s="547"/>
      <c r="I677" s="526" t="str">
        <f>Calcu_ADJ!E262</f>
        <v/>
      </c>
      <c r="J677" s="527"/>
      <c r="K677" s="527"/>
      <c r="L677" s="527"/>
      <c r="M677" s="527"/>
      <c r="N677" s="527"/>
      <c r="O677" s="528"/>
      <c r="P677" s="526" t="str">
        <f>Calcu_ADJ!J262</f>
        <v/>
      </c>
      <c r="Q677" s="529"/>
      <c r="R677" s="529"/>
      <c r="S677" s="529"/>
      <c r="T677" s="529"/>
      <c r="U677" s="529"/>
      <c r="V677" s="530"/>
      <c r="W677" s="526" t="str">
        <f>IF(Calcu_ADJ!G262="ⅹ",Calcu_ADJ!G262,Calcu_ADJ!K262)</f>
        <v/>
      </c>
      <c r="X677" s="529"/>
      <c r="Y677" s="529"/>
      <c r="Z677" s="529"/>
      <c r="AA677" s="529"/>
      <c r="AB677" s="529"/>
      <c r="AC677" s="530"/>
      <c r="AD677" s="526" t="str">
        <f>IF(Calcu_ADJ!H262="ⅹ",Calcu_ADJ!H262,Calcu_ADJ!L262)</f>
        <v/>
      </c>
      <c r="AE677" s="529"/>
      <c r="AF677" s="529"/>
      <c r="AG677" s="529"/>
      <c r="AH677" s="529"/>
      <c r="AI677" s="529"/>
      <c r="AJ677" s="530"/>
      <c r="AK677" s="312"/>
      <c r="AL677" s="312"/>
      <c r="AM677" s="312"/>
      <c r="AN677" s="312"/>
      <c r="AO677" s="312"/>
      <c r="AP677" s="312"/>
      <c r="AQ677" s="312"/>
      <c r="AR677" s="86"/>
      <c r="AS677" s="86"/>
      <c r="AT677" s="312"/>
    </row>
    <row r="678" spans="1:46" ht="18" customHeight="1">
      <c r="A678" s="312"/>
      <c r="B678" s="545">
        <f>Calcu_ADJ!C263</f>
        <v>9</v>
      </c>
      <c r="C678" s="546"/>
      <c r="D678" s="546"/>
      <c r="E678" s="546"/>
      <c r="F678" s="546"/>
      <c r="G678" s="546"/>
      <c r="H678" s="547"/>
      <c r="I678" s="526" t="str">
        <f>Calcu_ADJ!E263</f>
        <v/>
      </c>
      <c r="J678" s="527"/>
      <c r="K678" s="527"/>
      <c r="L678" s="527"/>
      <c r="M678" s="527"/>
      <c r="N678" s="527"/>
      <c r="O678" s="528"/>
      <c r="P678" s="526" t="str">
        <f>Calcu_ADJ!J263</f>
        <v/>
      </c>
      <c r="Q678" s="529"/>
      <c r="R678" s="529"/>
      <c r="S678" s="529"/>
      <c r="T678" s="529"/>
      <c r="U678" s="529"/>
      <c r="V678" s="530"/>
      <c r="W678" s="526" t="str">
        <f>IF(Calcu_ADJ!G263="ⅹ",Calcu_ADJ!G263,Calcu_ADJ!K263)</f>
        <v/>
      </c>
      <c r="X678" s="529"/>
      <c r="Y678" s="529"/>
      <c r="Z678" s="529"/>
      <c r="AA678" s="529"/>
      <c r="AB678" s="529"/>
      <c r="AC678" s="530"/>
      <c r="AD678" s="526" t="str">
        <f>IF(Calcu_ADJ!H263="ⅹ",Calcu_ADJ!H263,Calcu_ADJ!L263)</f>
        <v/>
      </c>
      <c r="AE678" s="529"/>
      <c r="AF678" s="529"/>
      <c r="AG678" s="529"/>
      <c r="AH678" s="529"/>
      <c r="AI678" s="529"/>
      <c r="AJ678" s="530"/>
      <c r="AK678" s="312"/>
      <c r="AL678" s="312"/>
      <c r="AM678" s="312"/>
      <c r="AN678" s="312"/>
      <c r="AO678" s="312"/>
      <c r="AP678" s="312"/>
      <c r="AQ678" s="312"/>
      <c r="AR678" s="86"/>
      <c r="AS678" s="86"/>
      <c r="AT678" s="312"/>
    </row>
    <row r="679" spans="1:46" ht="18" customHeight="1">
      <c r="A679" s="312"/>
      <c r="B679" s="545">
        <f>Calcu_ADJ!C264</f>
        <v>10</v>
      </c>
      <c r="C679" s="546"/>
      <c r="D679" s="546"/>
      <c r="E679" s="546"/>
      <c r="F679" s="546"/>
      <c r="G679" s="546"/>
      <c r="H679" s="547"/>
      <c r="I679" s="526" t="str">
        <f>Calcu_ADJ!E264</f>
        <v/>
      </c>
      <c r="J679" s="527"/>
      <c r="K679" s="527"/>
      <c r="L679" s="527"/>
      <c r="M679" s="527"/>
      <c r="N679" s="527"/>
      <c r="O679" s="528"/>
      <c r="P679" s="526" t="str">
        <f>Calcu_ADJ!J264</f>
        <v/>
      </c>
      <c r="Q679" s="529"/>
      <c r="R679" s="529"/>
      <c r="S679" s="529"/>
      <c r="T679" s="529"/>
      <c r="U679" s="529"/>
      <c r="V679" s="530"/>
      <c r="W679" s="526" t="str">
        <f>IF(Calcu_ADJ!G264="ⅹ",Calcu_ADJ!G264,Calcu_ADJ!K264)</f>
        <v/>
      </c>
      <c r="X679" s="529"/>
      <c r="Y679" s="529"/>
      <c r="Z679" s="529"/>
      <c r="AA679" s="529"/>
      <c r="AB679" s="529"/>
      <c r="AC679" s="530"/>
      <c r="AD679" s="526" t="str">
        <f>IF(Calcu_ADJ!H264="ⅹ",Calcu_ADJ!H264,Calcu_ADJ!L264)</f>
        <v/>
      </c>
      <c r="AE679" s="529"/>
      <c r="AF679" s="529"/>
      <c r="AG679" s="529"/>
      <c r="AH679" s="529"/>
      <c r="AI679" s="529"/>
      <c r="AJ679" s="530"/>
      <c r="AK679" s="312"/>
      <c r="AL679" s="312"/>
      <c r="AM679" s="312"/>
      <c r="AN679" s="312"/>
      <c r="AO679" s="312"/>
      <c r="AP679" s="312"/>
      <c r="AQ679" s="312"/>
      <c r="AR679" s="86"/>
      <c r="AS679" s="86"/>
      <c r="AT679" s="312"/>
    </row>
    <row r="680" spans="1:46" ht="18" customHeight="1">
      <c r="A680" s="312"/>
      <c r="B680" s="545">
        <f>Calcu_ADJ!C265</f>
        <v>11</v>
      </c>
      <c r="C680" s="546"/>
      <c r="D680" s="546"/>
      <c r="E680" s="546"/>
      <c r="F680" s="546"/>
      <c r="G680" s="546"/>
      <c r="H680" s="547"/>
      <c r="I680" s="526" t="str">
        <f>Calcu_ADJ!E265</f>
        <v/>
      </c>
      <c r="J680" s="527"/>
      <c r="K680" s="527"/>
      <c r="L680" s="527"/>
      <c r="M680" s="527"/>
      <c r="N680" s="527"/>
      <c r="O680" s="528"/>
      <c r="P680" s="526" t="str">
        <f>Calcu_ADJ!J265</f>
        <v/>
      </c>
      <c r="Q680" s="529"/>
      <c r="R680" s="529"/>
      <c r="S680" s="529"/>
      <c r="T680" s="529"/>
      <c r="U680" s="529"/>
      <c r="V680" s="530"/>
      <c r="W680" s="526" t="str">
        <f>IF(Calcu_ADJ!G265="ⅹ",Calcu_ADJ!G265,Calcu_ADJ!K265)</f>
        <v/>
      </c>
      <c r="X680" s="529"/>
      <c r="Y680" s="529"/>
      <c r="Z680" s="529"/>
      <c r="AA680" s="529"/>
      <c r="AB680" s="529"/>
      <c r="AC680" s="530"/>
      <c r="AD680" s="526" t="str">
        <f>IF(Calcu_ADJ!H265="ⅹ",Calcu_ADJ!H265,Calcu_ADJ!L265)</f>
        <v/>
      </c>
      <c r="AE680" s="529"/>
      <c r="AF680" s="529"/>
      <c r="AG680" s="529"/>
      <c r="AH680" s="529"/>
      <c r="AI680" s="529"/>
      <c r="AJ680" s="530"/>
      <c r="AK680" s="312"/>
      <c r="AL680" s="312"/>
      <c r="AM680" s="312"/>
      <c r="AN680" s="312"/>
      <c r="AO680" s="312"/>
      <c r="AP680" s="312"/>
      <c r="AQ680" s="312"/>
      <c r="AR680" s="86"/>
      <c r="AS680" s="86"/>
      <c r="AT680" s="312"/>
    </row>
    <row r="681" spans="1:46" ht="18" customHeight="1">
      <c r="A681" s="312"/>
      <c r="B681" s="545">
        <f>Calcu_ADJ!C266</f>
        <v>12</v>
      </c>
      <c r="C681" s="546"/>
      <c r="D681" s="546"/>
      <c r="E681" s="546"/>
      <c r="F681" s="546"/>
      <c r="G681" s="546"/>
      <c r="H681" s="547"/>
      <c r="I681" s="526" t="str">
        <f>Calcu_ADJ!E266</f>
        <v/>
      </c>
      <c r="J681" s="527"/>
      <c r="K681" s="527"/>
      <c r="L681" s="527"/>
      <c r="M681" s="527"/>
      <c r="N681" s="527"/>
      <c r="O681" s="528"/>
      <c r="P681" s="526" t="str">
        <f>Calcu_ADJ!J266</f>
        <v/>
      </c>
      <c r="Q681" s="529"/>
      <c r="R681" s="529"/>
      <c r="S681" s="529"/>
      <c r="T681" s="529"/>
      <c r="U681" s="529"/>
      <c r="V681" s="530"/>
      <c r="W681" s="526" t="str">
        <f>IF(Calcu_ADJ!G266="ⅹ",Calcu_ADJ!G266,Calcu_ADJ!K266)</f>
        <v/>
      </c>
      <c r="X681" s="529"/>
      <c r="Y681" s="529"/>
      <c r="Z681" s="529"/>
      <c r="AA681" s="529"/>
      <c r="AB681" s="529"/>
      <c r="AC681" s="530"/>
      <c r="AD681" s="526" t="str">
        <f>IF(Calcu_ADJ!H266="ⅹ",Calcu_ADJ!H266,Calcu_ADJ!L266)</f>
        <v/>
      </c>
      <c r="AE681" s="529"/>
      <c r="AF681" s="529"/>
      <c r="AG681" s="529"/>
      <c r="AH681" s="529"/>
      <c r="AI681" s="529"/>
      <c r="AJ681" s="530"/>
      <c r="AK681" s="312"/>
      <c r="AL681" s="312"/>
      <c r="AM681" s="312"/>
      <c r="AN681" s="312"/>
      <c r="AO681" s="312"/>
      <c r="AP681" s="312"/>
      <c r="AQ681" s="312"/>
      <c r="AR681" s="86"/>
      <c r="AS681" s="86"/>
      <c r="AT681" s="312"/>
    </row>
    <row r="682" spans="1:46" ht="18" customHeight="1">
      <c r="A682" s="312"/>
      <c r="B682" s="545">
        <f>Calcu_ADJ!C267</f>
        <v>13</v>
      </c>
      <c r="C682" s="546"/>
      <c r="D682" s="546"/>
      <c r="E682" s="546"/>
      <c r="F682" s="546"/>
      <c r="G682" s="546"/>
      <c r="H682" s="547"/>
      <c r="I682" s="526" t="str">
        <f>Calcu_ADJ!E267</f>
        <v/>
      </c>
      <c r="J682" s="527"/>
      <c r="K682" s="527"/>
      <c r="L682" s="527"/>
      <c r="M682" s="527"/>
      <c r="N682" s="527"/>
      <c r="O682" s="528"/>
      <c r="P682" s="526" t="str">
        <f>Calcu_ADJ!J267</f>
        <v/>
      </c>
      <c r="Q682" s="529"/>
      <c r="R682" s="529"/>
      <c r="S682" s="529"/>
      <c r="T682" s="529"/>
      <c r="U682" s="529"/>
      <c r="V682" s="530"/>
      <c r="W682" s="526" t="str">
        <f>IF(Calcu_ADJ!G267="ⅹ",Calcu_ADJ!G267,Calcu_ADJ!K267)</f>
        <v/>
      </c>
      <c r="X682" s="529"/>
      <c r="Y682" s="529"/>
      <c r="Z682" s="529"/>
      <c r="AA682" s="529"/>
      <c r="AB682" s="529"/>
      <c r="AC682" s="530"/>
      <c r="AD682" s="526" t="str">
        <f>IF(Calcu_ADJ!H267="ⅹ",Calcu_ADJ!H267,Calcu_ADJ!L267)</f>
        <v/>
      </c>
      <c r="AE682" s="529"/>
      <c r="AF682" s="529"/>
      <c r="AG682" s="529"/>
      <c r="AH682" s="529"/>
      <c r="AI682" s="529"/>
      <c r="AJ682" s="530"/>
      <c r="AK682" s="312"/>
      <c r="AL682" s="312"/>
      <c r="AM682" s="312"/>
      <c r="AN682" s="312"/>
      <c r="AO682" s="312"/>
      <c r="AP682" s="312"/>
      <c r="AQ682" s="312"/>
      <c r="AR682" s="86"/>
      <c r="AS682" s="86"/>
      <c r="AT682" s="312"/>
    </row>
    <row r="683" spans="1:46" ht="18" customHeight="1">
      <c r="A683" s="312"/>
      <c r="B683" s="545">
        <f>Calcu_ADJ!C268</f>
        <v>14</v>
      </c>
      <c r="C683" s="546"/>
      <c r="D683" s="546"/>
      <c r="E683" s="546"/>
      <c r="F683" s="546"/>
      <c r="G683" s="546"/>
      <c r="H683" s="547"/>
      <c r="I683" s="526" t="str">
        <f>Calcu_ADJ!E268</f>
        <v/>
      </c>
      <c r="J683" s="527"/>
      <c r="K683" s="527"/>
      <c r="L683" s="527"/>
      <c r="M683" s="527"/>
      <c r="N683" s="527"/>
      <c r="O683" s="528"/>
      <c r="P683" s="526" t="str">
        <f>Calcu_ADJ!J268</f>
        <v/>
      </c>
      <c r="Q683" s="529"/>
      <c r="R683" s="529"/>
      <c r="S683" s="529"/>
      <c r="T683" s="529"/>
      <c r="U683" s="529"/>
      <c r="V683" s="530"/>
      <c r="W683" s="526" t="str">
        <f>IF(Calcu_ADJ!G268="ⅹ",Calcu_ADJ!G268,Calcu_ADJ!K268)</f>
        <v/>
      </c>
      <c r="X683" s="529"/>
      <c r="Y683" s="529"/>
      <c r="Z683" s="529"/>
      <c r="AA683" s="529"/>
      <c r="AB683" s="529"/>
      <c r="AC683" s="530"/>
      <c r="AD683" s="526" t="str">
        <f>IF(Calcu_ADJ!H268="ⅹ",Calcu_ADJ!H268,Calcu_ADJ!L268)</f>
        <v/>
      </c>
      <c r="AE683" s="529"/>
      <c r="AF683" s="529"/>
      <c r="AG683" s="529"/>
      <c r="AH683" s="529"/>
      <c r="AI683" s="529"/>
      <c r="AJ683" s="530"/>
      <c r="AK683" s="312"/>
      <c r="AL683" s="312"/>
      <c r="AM683" s="312"/>
      <c r="AN683" s="312"/>
      <c r="AO683" s="312"/>
      <c r="AP683" s="312"/>
      <c r="AQ683" s="312"/>
      <c r="AR683" s="86"/>
      <c r="AS683" s="86"/>
      <c r="AT683" s="312"/>
    </row>
    <row r="684" spans="1:46" ht="18" customHeight="1">
      <c r="A684" s="312"/>
      <c r="B684" s="545">
        <f>Calcu_ADJ!C269</f>
        <v>15</v>
      </c>
      <c r="C684" s="546"/>
      <c r="D684" s="546"/>
      <c r="E684" s="546"/>
      <c r="F684" s="546"/>
      <c r="G684" s="546"/>
      <c r="H684" s="547"/>
      <c r="I684" s="526" t="str">
        <f>Calcu_ADJ!E269</f>
        <v/>
      </c>
      <c r="J684" s="527"/>
      <c r="K684" s="527"/>
      <c r="L684" s="527"/>
      <c r="M684" s="527"/>
      <c r="N684" s="527"/>
      <c r="O684" s="528"/>
      <c r="P684" s="526" t="str">
        <f>Calcu_ADJ!J269</f>
        <v/>
      </c>
      <c r="Q684" s="529"/>
      <c r="R684" s="529"/>
      <c r="S684" s="529"/>
      <c r="T684" s="529"/>
      <c r="U684" s="529"/>
      <c r="V684" s="530"/>
      <c r="W684" s="526" t="str">
        <f>IF(Calcu_ADJ!G269="ⅹ",Calcu_ADJ!G269,Calcu_ADJ!K269)</f>
        <v/>
      </c>
      <c r="X684" s="529"/>
      <c r="Y684" s="529"/>
      <c r="Z684" s="529"/>
      <c r="AA684" s="529"/>
      <c r="AB684" s="529"/>
      <c r="AC684" s="530"/>
      <c r="AD684" s="526" t="str">
        <f>IF(Calcu_ADJ!H269="ⅹ",Calcu_ADJ!H269,Calcu_ADJ!L269)</f>
        <v/>
      </c>
      <c r="AE684" s="529"/>
      <c r="AF684" s="529"/>
      <c r="AG684" s="529"/>
      <c r="AH684" s="529"/>
      <c r="AI684" s="529"/>
      <c r="AJ684" s="530"/>
      <c r="AK684" s="312"/>
      <c r="AL684" s="312"/>
      <c r="AM684" s="312"/>
      <c r="AN684" s="312"/>
      <c r="AO684" s="312"/>
      <c r="AP684" s="312"/>
      <c r="AQ684" s="312"/>
      <c r="AR684" s="86"/>
      <c r="AS684" s="86"/>
      <c r="AT684" s="312"/>
    </row>
    <row r="685" spans="1:46" ht="18" customHeight="1">
      <c r="A685" s="312"/>
      <c r="B685" s="545">
        <f>Calcu_ADJ!C270</f>
        <v>16</v>
      </c>
      <c r="C685" s="546"/>
      <c r="D685" s="546"/>
      <c r="E685" s="546"/>
      <c r="F685" s="546"/>
      <c r="G685" s="546"/>
      <c r="H685" s="547"/>
      <c r="I685" s="526" t="str">
        <f>Calcu_ADJ!E270</f>
        <v/>
      </c>
      <c r="J685" s="527"/>
      <c r="K685" s="527"/>
      <c r="L685" s="527"/>
      <c r="M685" s="527"/>
      <c r="N685" s="527"/>
      <c r="O685" s="528"/>
      <c r="P685" s="526" t="str">
        <f>Calcu_ADJ!J270</f>
        <v/>
      </c>
      <c r="Q685" s="529"/>
      <c r="R685" s="529"/>
      <c r="S685" s="529"/>
      <c r="T685" s="529"/>
      <c r="U685" s="529"/>
      <c r="V685" s="530"/>
      <c r="W685" s="526" t="str">
        <f>IF(Calcu_ADJ!G270="ⅹ",Calcu_ADJ!G270,Calcu_ADJ!K270)</f>
        <v/>
      </c>
      <c r="X685" s="529"/>
      <c r="Y685" s="529"/>
      <c r="Z685" s="529"/>
      <c r="AA685" s="529"/>
      <c r="AB685" s="529"/>
      <c r="AC685" s="530"/>
      <c r="AD685" s="526" t="str">
        <f>IF(Calcu_ADJ!H270="ⅹ",Calcu_ADJ!H270,Calcu_ADJ!L270)</f>
        <v/>
      </c>
      <c r="AE685" s="529"/>
      <c r="AF685" s="529"/>
      <c r="AG685" s="529"/>
      <c r="AH685" s="529"/>
      <c r="AI685" s="529"/>
      <c r="AJ685" s="530"/>
      <c r="AK685" s="312"/>
      <c r="AL685" s="312"/>
      <c r="AM685" s="312"/>
      <c r="AN685" s="312"/>
      <c r="AO685" s="312"/>
      <c r="AP685" s="312"/>
      <c r="AQ685" s="312"/>
      <c r="AR685" s="86"/>
      <c r="AS685" s="86"/>
      <c r="AT685" s="312"/>
    </row>
    <row r="686" spans="1:46" ht="18" customHeight="1">
      <c r="A686" s="312"/>
      <c r="B686" s="545">
        <f>Calcu_ADJ!C271</f>
        <v>17</v>
      </c>
      <c r="C686" s="546"/>
      <c r="D686" s="546"/>
      <c r="E686" s="546"/>
      <c r="F686" s="546"/>
      <c r="G686" s="546"/>
      <c r="H686" s="547"/>
      <c r="I686" s="526" t="str">
        <f>Calcu_ADJ!E271</f>
        <v/>
      </c>
      <c r="J686" s="527"/>
      <c r="K686" s="527"/>
      <c r="L686" s="527"/>
      <c r="M686" s="527"/>
      <c r="N686" s="527"/>
      <c r="O686" s="528"/>
      <c r="P686" s="526" t="str">
        <f>Calcu_ADJ!J271</f>
        <v/>
      </c>
      <c r="Q686" s="529"/>
      <c r="R686" s="529"/>
      <c r="S686" s="529"/>
      <c r="T686" s="529"/>
      <c r="U686" s="529"/>
      <c r="V686" s="530"/>
      <c r="W686" s="526" t="str">
        <f>IF(Calcu_ADJ!G271="ⅹ",Calcu_ADJ!G271,Calcu_ADJ!K271)</f>
        <v/>
      </c>
      <c r="X686" s="529"/>
      <c r="Y686" s="529"/>
      <c r="Z686" s="529"/>
      <c r="AA686" s="529"/>
      <c r="AB686" s="529"/>
      <c r="AC686" s="530"/>
      <c r="AD686" s="526" t="str">
        <f>IF(Calcu_ADJ!H271="ⅹ",Calcu_ADJ!H271,Calcu_ADJ!L271)</f>
        <v/>
      </c>
      <c r="AE686" s="529"/>
      <c r="AF686" s="529"/>
      <c r="AG686" s="529"/>
      <c r="AH686" s="529"/>
      <c r="AI686" s="529"/>
      <c r="AJ686" s="530"/>
      <c r="AK686" s="312"/>
      <c r="AL686" s="312"/>
      <c r="AM686" s="312"/>
      <c r="AN686" s="312"/>
      <c r="AO686" s="312"/>
      <c r="AP686" s="312"/>
      <c r="AQ686" s="312"/>
      <c r="AR686" s="86"/>
      <c r="AS686" s="86"/>
      <c r="AT686" s="312"/>
    </row>
    <row r="687" spans="1:46" ht="18" customHeight="1">
      <c r="A687" s="312"/>
      <c r="B687" s="545">
        <f>Calcu_ADJ!C272</f>
        <v>18</v>
      </c>
      <c r="C687" s="546"/>
      <c r="D687" s="546"/>
      <c r="E687" s="546"/>
      <c r="F687" s="546"/>
      <c r="G687" s="546"/>
      <c r="H687" s="547"/>
      <c r="I687" s="526" t="str">
        <f>Calcu_ADJ!E272</f>
        <v/>
      </c>
      <c r="J687" s="527"/>
      <c r="K687" s="527"/>
      <c r="L687" s="527"/>
      <c r="M687" s="527"/>
      <c r="N687" s="527"/>
      <c r="O687" s="528"/>
      <c r="P687" s="526" t="str">
        <f>Calcu_ADJ!J272</f>
        <v/>
      </c>
      <c r="Q687" s="529"/>
      <c r="R687" s="529"/>
      <c r="S687" s="529"/>
      <c r="T687" s="529"/>
      <c r="U687" s="529"/>
      <c r="V687" s="530"/>
      <c r="W687" s="526" t="str">
        <f>IF(Calcu_ADJ!G272="ⅹ",Calcu_ADJ!G272,Calcu_ADJ!K272)</f>
        <v/>
      </c>
      <c r="X687" s="529"/>
      <c r="Y687" s="529"/>
      <c r="Z687" s="529"/>
      <c r="AA687" s="529"/>
      <c r="AB687" s="529"/>
      <c r="AC687" s="530"/>
      <c r="AD687" s="526" t="str">
        <f>IF(Calcu_ADJ!H272="ⅹ",Calcu_ADJ!H272,Calcu_ADJ!L272)</f>
        <v/>
      </c>
      <c r="AE687" s="529"/>
      <c r="AF687" s="529"/>
      <c r="AG687" s="529"/>
      <c r="AH687" s="529"/>
      <c r="AI687" s="529"/>
      <c r="AJ687" s="530"/>
      <c r="AK687" s="312"/>
      <c r="AL687" s="312"/>
      <c r="AM687" s="312"/>
      <c r="AN687" s="312"/>
      <c r="AO687" s="312"/>
      <c r="AP687" s="312"/>
      <c r="AQ687" s="312"/>
      <c r="AR687" s="86"/>
      <c r="AS687" s="86"/>
      <c r="AT687" s="312"/>
    </row>
    <row r="688" spans="1:46" ht="18" customHeight="1">
      <c r="A688" s="312"/>
      <c r="B688" s="545">
        <f>Calcu_ADJ!C273</f>
        <v>19</v>
      </c>
      <c r="C688" s="546"/>
      <c r="D688" s="546"/>
      <c r="E688" s="546"/>
      <c r="F688" s="546"/>
      <c r="G688" s="546"/>
      <c r="H688" s="547"/>
      <c r="I688" s="526" t="str">
        <f>Calcu_ADJ!E273</f>
        <v/>
      </c>
      <c r="J688" s="527"/>
      <c r="K688" s="527"/>
      <c r="L688" s="527"/>
      <c r="M688" s="527"/>
      <c r="N688" s="527"/>
      <c r="O688" s="528"/>
      <c r="P688" s="526" t="str">
        <f>Calcu_ADJ!J273</f>
        <v/>
      </c>
      <c r="Q688" s="529"/>
      <c r="R688" s="529"/>
      <c r="S688" s="529"/>
      <c r="T688" s="529"/>
      <c r="U688" s="529"/>
      <c r="V688" s="530"/>
      <c r="W688" s="526" t="str">
        <f>IF(Calcu_ADJ!G273="ⅹ",Calcu_ADJ!G273,Calcu_ADJ!K273)</f>
        <v/>
      </c>
      <c r="X688" s="529"/>
      <c r="Y688" s="529"/>
      <c r="Z688" s="529"/>
      <c r="AA688" s="529"/>
      <c r="AB688" s="529"/>
      <c r="AC688" s="530"/>
      <c r="AD688" s="526" t="str">
        <f>IF(Calcu_ADJ!H273="ⅹ",Calcu_ADJ!H273,Calcu_ADJ!L273)</f>
        <v/>
      </c>
      <c r="AE688" s="529"/>
      <c r="AF688" s="529"/>
      <c r="AG688" s="529"/>
      <c r="AH688" s="529"/>
      <c r="AI688" s="529"/>
      <c r="AJ688" s="530"/>
      <c r="AK688" s="312"/>
      <c r="AL688" s="312"/>
      <c r="AM688" s="312"/>
      <c r="AN688" s="312"/>
      <c r="AO688" s="312"/>
      <c r="AP688" s="312"/>
      <c r="AQ688" s="312"/>
      <c r="AR688" s="86"/>
      <c r="AS688" s="86"/>
      <c r="AT688" s="312"/>
    </row>
    <row r="689" spans="1:46" ht="18" customHeight="1">
      <c r="A689" s="312"/>
      <c r="B689" s="545">
        <f>Calcu_ADJ!C274</f>
        <v>20</v>
      </c>
      <c r="C689" s="546"/>
      <c r="D689" s="546"/>
      <c r="E689" s="546"/>
      <c r="F689" s="546"/>
      <c r="G689" s="546"/>
      <c r="H689" s="547"/>
      <c r="I689" s="526" t="str">
        <f>Calcu_ADJ!E274</f>
        <v/>
      </c>
      <c r="J689" s="527"/>
      <c r="K689" s="527"/>
      <c r="L689" s="527"/>
      <c r="M689" s="527"/>
      <c r="N689" s="527"/>
      <c r="O689" s="528"/>
      <c r="P689" s="526" t="str">
        <f>Calcu_ADJ!J274</f>
        <v/>
      </c>
      <c r="Q689" s="529"/>
      <c r="R689" s="529"/>
      <c r="S689" s="529"/>
      <c r="T689" s="529"/>
      <c r="U689" s="529"/>
      <c r="V689" s="530"/>
      <c r="W689" s="526" t="str">
        <f>IF(Calcu_ADJ!G274="ⅹ",Calcu_ADJ!G274,Calcu_ADJ!K274)</f>
        <v/>
      </c>
      <c r="X689" s="529"/>
      <c r="Y689" s="529"/>
      <c r="Z689" s="529"/>
      <c r="AA689" s="529"/>
      <c r="AB689" s="529"/>
      <c r="AC689" s="530"/>
      <c r="AD689" s="526" t="str">
        <f>IF(Calcu_ADJ!H274="ⅹ",Calcu_ADJ!H274,Calcu_ADJ!L274)</f>
        <v/>
      </c>
      <c r="AE689" s="529"/>
      <c r="AF689" s="529"/>
      <c r="AG689" s="529"/>
      <c r="AH689" s="529"/>
      <c r="AI689" s="529"/>
      <c r="AJ689" s="530"/>
      <c r="AK689" s="312"/>
      <c r="AL689" s="312"/>
      <c r="AM689" s="312"/>
      <c r="AN689" s="312"/>
      <c r="AO689" s="312"/>
      <c r="AP689" s="312"/>
      <c r="AQ689" s="312"/>
      <c r="AR689" s="86"/>
      <c r="AS689" s="86"/>
      <c r="AT689" s="312"/>
    </row>
    <row r="690" spans="1:46" ht="18" customHeight="1">
      <c r="A690" s="312"/>
      <c r="B690" s="545">
        <f>Calcu_ADJ!C275</f>
        <v>21</v>
      </c>
      <c r="C690" s="546"/>
      <c r="D690" s="546"/>
      <c r="E690" s="546"/>
      <c r="F690" s="546"/>
      <c r="G690" s="546"/>
      <c r="H690" s="547"/>
      <c r="I690" s="526" t="str">
        <f>Calcu_ADJ!E275</f>
        <v/>
      </c>
      <c r="J690" s="527"/>
      <c r="K690" s="527"/>
      <c r="L690" s="527"/>
      <c r="M690" s="527"/>
      <c r="N690" s="527"/>
      <c r="O690" s="528"/>
      <c r="P690" s="526" t="str">
        <f>Calcu_ADJ!J275</f>
        <v/>
      </c>
      <c r="Q690" s="529"/>
      <c r="R690" s="529"/>
      <c r="S690" s="529"/>
      <c r="T690" s="529"/>
      <c r="U690" s="529"/>
      <c r="V690" s="530"/>
      <c r="W690" s="526" t="str">
        <f>IF(Calcu_ADJ!G275="ⅹ",Calcu_ADJ!G275,Calcu_ADJ!K275)</f>
        <v/>
      </c>
      <c r="X690" s="529"/>
      <c r="Y690" s="529"/>
      <c r="Z690" s="529"/>
      <c r="AA690" s="529"/>
      <c r="AB690" s="529"/>
      <c r="AC690" s="530"/>
      <c r="AD690" s="526" t="str">
        <f>IF(Calcu_ADJ!H275="ⅹ",Calcu_ADJ!H275,Calcu_ADJ!L275)</f>
        <v/>
      </c>
      <c r="AE690" s="529"/>
      <c r="AF690" s="529"/>
      <c r="AG690" s="529"/>
      <c r="AH690" s="529"/>
      <c r="AI690" s="529"/>
      <c r="AJ690" s="530"/>
      <c r="AK690" s="312"/>
      <c r="AL690" s="312"/>
      <c r="AM690" s="312"/>
      <c r="AN690" s="312"/>
      <c r="AO690" s="312"/>
      <c r="AP690" s="312"/>
      <c r="AQ690" s="312"/>
      <c r="AR690" s="86"/>
      <c r="AS690" s="86"/>
      <c r="AT690" s="312"/>
    </row>
    <row r="691" spans="1:46" ht="18" customHeight="1">
      <c r="A691" s="312"/>
      <c r="B691" s="545">
        <f>Calcu_ADJ!C276</f>
        <v>22</v>
      </c>
      <c r="C691" s="546"/>
      <c r="D691" s="546"/>
      <c r="E691" s="546"/>
      <c r="F691" s="546"/>
      <c r="G691" s="546"/>
      <c r="H691" s="547"/>
      <c r="I691" s="526" t="str">
        <f>Calcu_ADJ!E276</f>
        <v/>
      </c>
      <c r="J691" s="527"/>
      <c r="K691" s="527"/>
      <c r="L691" s="527"/>
      <c r="M691" s="527"/>
      <c r="N691" s="527"/>
      <c r="O691" s="528"/>
      <c r="P691" s="526" t="str">
        <f>Calcu_ADJ!J276</f>
        <v/>
      </c>
      <c r="Q691" s="529"/>
      <c r="R691" s="529"/>
      <c r="S691" s="529"/>
      <c r="T691" s="529"/>
      <c r="U691" s="529"/>
      <c r="V691" s="530"/>
      <c r="W691" s="526" t="str">
        <f>IF(Calcu_ADJ!G276="ⅹ",Calcu_ADJ!G276,Calcu_ADJ!K276)</f>
        <v/>
      </c>
      <c r="X691" s="529"/>
      <c r="Y691" s="529"/>
      <c r="Z691" s="529"/>
      <c r="AA691" s="529"/>
      <c r="AB691" s="529"/>
      <c r="AC691" s="530"/>
      <c r="AD691" s="526" t="str">
        <f>IF(Calcu_ADJ!H276="ⅹ",Calcu_ADJ!H276,Calcu_ADJ!L276)</f>
        <v/>
      </c>
      <c r="AE691" s="529"/>
      <c r="AF691" s="529"/>
      <c r="AG691" s="529"/>
      <c r="AH691" s="529"/>
      <c r="AI691" s="529"/>
      <c r="AJ691" s="530"/>
      <c r="AK691" s="312"/>
      <c r="AL691" s="312"/>
      <c r="AM691" s="312"/>
      <c r="AN691" s="312"/>
      <c r="AO691" s="312"/>
      <c r="AP691" s="312"/>
      <c r="AQ691" s="312"/>
      <c r="AR691" s="86"/>
      <c r="AS691" s="86"/>
      <c r="AT691" s="312"/>
    </row>
    <row r="692" spans="1:46" ht="18" customHeight="1">
      <c r="A692" s="312"/>
      <c r="B692" s="545">
        <f>Calcu_ADJ!C277</f>
        <v>23</v>
      </c>
      <c r="C692" s="546"/>
      <c r="D692" s="546"/>
      <c r="E692" s="546"/>
      <c r="F692" s="546"/>
      <c r="G692" s="546"/>
      <c r="H692" s="547"/>
      <c r="I692" s="526" t="str">
        <f>Calcu_ADJ!E277</f>
        <v/>
      </c>
      <c r="J692" s="527"/>
      <c r="K692" s="527"/>
      <c r="L692" s="527"/>
      <c r="M692" s="527"/>
      <c r="N692" s="527"/>
      <c r="O692" s="528"/>
      <c r="P692" s="526" t="str">
        <f>Calcu_ADJ!J277</f>
        <v/>
      </c>
      <c r="Q692" s="529"/>
      <c r="R692" s="529"/>
      <c r="S692" s="529"/>
      <c r="T692" s="529"/>
      <c r="U692" s="529"/>
      <c r="V692" s="530"/>
      <c r="W692" s="526" t="str">
        <f>IF(Calcu_ADJ!G277="ⅹ",Calcu_ADJ!G277,Calcu_ADJ!K277)</f>
        <v/>
      </c>
      <c r="X692" s="529"/>
      <c r="Y692" s="529"/>
      <c r="Z692" s="529"/>
      <c r="AA692" s="529"/>
      <c r="AB692" s="529"/>
      <c r="AC692" s="530"/>
      <c r="AD692" s="526" t="str">
        <f>IF(Calcu_ADJ!H277="ⅹ",Calcu_ADJ!H277,Calcu_ADJ!L277)</f>
        <v/>
      </c>
      <c r="AE692" s="529"/>
      <c r="AF692" s="529"/>
      <c r="AG692" s="529"/>
      <c r="AH692" s="529"/>
      <c r="AI692" s="529"/>
      <c r="AJ692" s="530"/>
      <c r="AK692" s="312"/>
      <c r="AL692" s="312"/>
      <c r="AM692" s="312"/>
      <c r="AN692" s="312"/>
      <c r="AO692" s="312"/>
      <c r="AP692" s="312"/>
      <c r="AQ692" s="312"/>
      <c r="AR692" s="86"/>
      <c r="AS692" s="86"/>
      <c r="AT692" s="312"/>
    </row>
    <row r="693" spans="1:46" ht="18" customHeight="1">
      <c r="A693" s="312"/>
      <c r="B693" s="545">
        <f>Calcu_ADJ!C278</f>
        <v>24</v>
      </c>
      <c r="C693" s="546"/>
      <c r="D693" s="546"/>
      <c r="E693" s="546"/>
      <c r="F693" s="546"/>
      <c r="G693" s="546"/>
      <c r="H693" s="547"/>
      <c r="I693" s="526" t="str">
        <f>Calcu_ADJ!E278</f>
        <v/>
      </c>
      <c r="J693" s="527"/>
      <c r="K693" s="527"/>
      <c r="L693" s="527"/>
      <c r="M693" s="527"/>
      <c r="N693" s="527"/>
      <c r="O693" s="528"/>
      <c r="P693" s="526" t="str">
        <f>Calcu_ADJ!J278</f>
        <v/>
      </c>
      <c r="Q693" s="529"/>
      <c r="R693" s="529"/>
      <c r="S693" s="529"/>
      <c r="T693" s="529"/>
      <c r="U693" s="529"/>
      <c r="V693" s="530"/>
      <c r="W693" s="526" t="str">
        <f>IF(Calcu_ADJ!G278="ⅹ",Calcu_ADJ!G278,Calcu_ADJ!K278)</f>
        <v/>
      </c>
      <c r="X693" s="529"/>
      <c r="Y693" s="529"/>
      <c r="Z693" s="529"/>
      <c r="AA693" s="529"/>
      <c r="AB693" s="529"/>
      <c r="AC693" s="530"/>
      <c r="AD693" s="526" t="str">
        <f>IF(Calcu_ADJ!H278="ⅹ",Calcu_ADJ!H278,Calcu_ADJ!L278)</f>
        <v/>
      </c>
      <c r="AE693" s="529"/>
      <c r="AF693" s="529"/>
      <c r="AG693" s="529"/>
      <c r="AH693" s="529"/>
      <c r="AI693" s="529"/>
      <c r="AJ693" s="530"/>
      <c r="AK693" s="312"/>
      <c r="AL693" s="312"/>
      <c r="AM693" s="312"/>
      <c r="AN693" s="312"/>
      <c r="AO693" s="312"/>
      <c r="AP693" s="312"/>
      <c r="AQ693" s="312"/>
      <c r="AR693" s="86"/>
      <c r="AS693" s="86"/>
      <c r="AT693" s="312"/>
    </row>
    <row r="694" spans="1:46" ht="18" customHeight="1">
      <c r="A694" s="312"/>
      <c r="B694" s="545">
        <f>Calcu_ADJ!C279</f>
        <v>25</v>
      </c>
      <c r="C694" s="546"/>
      <c r="D694" s="546"/>
      <c r="E694" s="546"/>
      <c r="F694" s="546"/>
      <c r="G694" s="546"/>
      <c r="H694" s="547"/>
      <c r="I694" s="526" t="str">
        <f>Calcu_ADJ!E279</f>
        <v/>
      </c>
      <c r="J694" s="527"/>
      <c r="K694" s="527"/>
      <c r="L694" s="527"/>
      <c r="M694" s="527"/>
      <c r="N694" s="527"/>
      <c r="O694" s="528"/>
      <c r="P694" s="526" t="str">
        <f>Calcu_ADJ!J279</f>
        <v/>
      </c>
      <c r="Q694" s="529"/>
      <c r="R694" s="529"/>
      <c r="S694" s="529"/>
      <c r="T694" s="529"/>
      <c r="U694" s="529"/>
      <c r="V694" s="530"/>
      <c r="W694" s="526" t="str">
        <f>IF(Calcu_ADJ!G279="ⅹ",Calcu_ADJ!G279,Calcu_ADJ!K279)</f>
        <v/>
      </c>
      <c r="X694" s="529"/>
      <c r="Y694" s="529"/>
      <c r="Z694" s="529"/>
      <c r="AA694" s="529"/>
      <c r="AB694" s="529"/>
      <c r="AC694" s="530"/>
      <c r="AD694" s="526" t="str">
        <f>IF(Calcu_ADJ!H279="ⅹ",Calcu_ADJ!H279,Calcu_ADJ!L279)</f>
        <v/>
      </c>
      <c r="AE694" s="529"/>
      <c r="AF694" s="529"/>
      <c r="AG694" s="529"/>
      <c r="AH694" s="529"/>
      <c r="AI694" s="529"/>
      <c r="AJ694" s="530"/>
      <c r="AK694" s="312"/>
      <c r="AL694" s="312"/>
      <c r="AM694" s="312"/>
      <c r="AN694" s="312"/>
      <c r="AO694" s="312"/>
      <c r="AP694" s="312"/>
      <c r="AQ694" s="312"/>
      <c r="AR694" s="86"/>
      <c r="AS694" s="86"/>
      <c r="AT694" s="312"/>
    </row>
    <row r="695" spans="1:46" ht="18" customHeight="1">
      <c r="A695" s="312"/>
      <c r="B695" s="545">
        <f>Calcu_ADJ!C280</f>
        <v>26</v>
      </c>
      <c r="C695" s="546"/>
      <c r="D695" s="546"/>
      <c r="E695" s="546"/>
      <c r="F695" s="546"/>
      <c r="G695" s="546"/>
      <c r="H695" s="547"/>
      <c r="I695" s="526" t="str">
        <f>Calcu_ADJ!E280</f>
        <v/>
      </c>
      <c r="J695" s="527"/>
      <c r="K695" s="527"/>
      <c r="L695" s="527"/>
      <c r="M695" s="527"/>
      <c r="N695" s="527"/>
      <c r="O695" s="528"/>
      <c r="P695" s="526" t="str">
        <f>Calcu_ADJ!J280</f>
        <v/>
      </c>
      <c r="Q695" s="529"/>
      <c r="R695" s="529"/>
      <c r="S695" s="529"/>
      <c r="T695" s="529"/>
      <c r="U695" s="529"/>
      <c r="V695" s="530"/>
      <c r="W695" s="526" t="str">
        <f>IF(Calcu_ADJ!G280="ⅹ",Calcu_ADJ!G280,Calcu_ADJ!K280)</f>
        <v/>
      </c>
      <c r="X695" s="529"/>
      <c r="Y695" s="529"/>
      <c r="Z695" s="529"/>
      <c r="AA695" s="529"/>
      <c r="AB695" s="529"/>
      <c r="AC695" s="530"/>
      <c r="AD695" s="526" t="str">
        <f>IF(Calcu_ADJ!H280="ⅹ",Calcu_ADJ!H280,Calcu_ADJ!L280)</f>
        <v/>
      </c>
      <c r="AE695" s="529"/>
      <c r="AF695" s="529"/>
      <c r="AG695" s="529"/>
      <c r="AH695" s="529"/>
      <c r="AI695" s="529"/>
      <c r="AJ695" s="530"/>
      <c r="AK695" s="312"/>
      <c r="AL695" s="312"/>
      <c r="AM695" s="312"/>
      <c r="AN695" s="312"/>
      <c r="AO695" s="312"/>
      <c r="AP695" s="312"/>
      <c r="AQ695" s="312"/>
      <c r="AR695" s="86"/>
      <c r="AS695" s="86"/>
      <c r="AT695" s="312"/>
    </row>
    <row r="696" spans="1:46" ht="18" customHeight="1">
      <c r="A696" s="312"/>
      <c r="B696" s="545">
        <f>Calcu_ADJ!C281</f>
        <v>27</v>
      </c>
      <c r="C696" s="546"/>
      <c r="D696" s="546"/>
      <c r="E696" s="546"/>
      <c r="F696" s="546"/>
      <c r="G696" s="546"/>
      <c r="H696" s="547"/>
      <c r="I696" s="526" t="str">
        <f>Calcu_ADJ!E281</f>
        <v/>
      </c>
      <c r="J696" s="527"/>
      <c r="K696" s="527"/>
      <c r="L696" s="527"/>
      <c r="M696" s="527"/>
      <c r="N696" s="527"/>
      <c r="O696" s="528"/>
      <c r="P696" s="526" t="str">
        <f>Calcu_ADJ!J281</f>
        <v/>
      </c>
      <c r="Q696" s="529"/>
      <c r="R696" s="529"/>
      <c r="S696" s="529"/>
      <c r="T696" s="529"/>
      <c r="U696" s="529"/>
      <c r="V696" s="530"/>
      <c r="W696" s="526" t="str">
        <f>IF(Calcu_ADJ!G281="ⅹ",Calcu_ADJ!G281,Calcu_ADJ!K281)</f>
        <v/>
      </c>
      <c r="X696" s="529"/>
      <c r="Y696" s="529"/>
      <c r="Z696" s="529"/>
      <c r="AA696" s="529"/>
      <c r="AB696" s="529"/>
      <c r="AC696" s="530"/>
      <c r="AD696" s="526" t="str">
        <f>IF(Calcu_ADJ!H281="ⅹ",Calcu_ADJ!H281,Calcu_ADJ!L281)</f>
        <v/>
      </c>
      <c r="AE696" s="529"/>
      <c r="AF696" s="529"/>
      <c r="AG696" s="529"/>
      <c r="AH696" s="529"/>
      <c r="AI696" s="529"/>
      <c r="AJ696" s="530"/>
      <c r="AK696" s="312"/>
      <c r="AL696" s="312"/>
      <c r="AM696" s="312"/>
      <c r="AN696" s="312"/>
      <c r="AO696" s="312"/>
      <c r="AP696" s="312"/>
      <c r="AQ696" s="312"/>
      <c r="AR696" s="86"/>
      <c r="AS696" s="86"/>
      <c r="AT696" s="312"/>
    </row>
    <row r="697" spans="1:46" ht="18" customHeight="1">
      <c r="A697" s="312"/>
      <c r="B697" s="545">
        <f>Calcu_ADJ!C282</f>
        <v>28</v>
      </c>
      <c r="C697" s="546"/>
      <c r="D697" s="546"/>
      <c r="E697" s="546"/>
      <c r="F697" s="546"/>
      <c r="G697" s="546"/>
      <c r="H697" s="547"/>
      <c r="I697" s="526" t="str">
        <f>Calcu_ADJ!E282</f>
        <v/>
      </c>
      <c r="J697" s="527"/>
      <c r="K697" s="527"/>
      <c r="L697" s="527"/>
      <c r="M697" s="527"/>
      <c r="N697" s="527"/>
      <c r="O697" s="528"/>
      <c r="P697" s="526" t="str">
        <f>Calcu_ADJ!J282</f>
        <v/>
      </c>
      <c r="Q697" s="529"/>
      <c r="R697" s="529"/>
      <c r="S697" s="529"/>
      <c r="T697" s="529"/>
      <c r="U697" s="529"/>
      <c r="V697" s="530"/>
      <c r="W697" s="526" t="str">
        <f>IF(Calcu_ADJ!G282="ⅹ",Calcu_ADJ!G282,Calcu_ADJ!K282)</f>
        <v/>
      </c>
      <c r="X697" s="529"/>
      <c r="Y697" s="529"/>
      <c r="Z697" s="529"/>
      <c r="AA697" s="529"/>
      <c r="AB697" s="529"/>
      <c r="AC697" s="530"/>
      <c r="AD697" s="526" t="str">
        <f>IF(Calcu_ADJ!H282="ⅹ",Calcu_ADJ!H282,Calcu_ADJ!L282)</f>
        <v/>
      </c>
      <c r="AE697" s="529"/>
      <c r="AF697" s="529"/>
      <c r="AG697" s="529"/>
      <c r="AH697" s="529"/>
      <c r="AI697" s="529"/>
      <c r="AJ697" s="530"/>
      <c r="AK697" s="312"/>
      <c r="AL697" s="312"/>
      <c r="AM697" s="312"/>
      <c r="AN697" s="312"/>
      <c r="AO697" s="312"/>
      <c r="AP697" s="312"/>
      <c r="AQ697" s="312"/>
      <c r="AR697" s="86"/>
      <c r="AS697" s="86"/>
      <c r="AT697" s="312"/>
    </row>
    <row r="698" spans="1:46" ht="18" customHeight="1">
      <c r="A698" s="312"/>
      <c r="B698" s="545">
        <f>Calcu_ADJ!C283</f>
        <v>29</v>
      </c>
      <c r="C698" s="546"/>
      <c r="D698" s="546"/>
      <c r="E698" s="546"/>
      <c r="F698" s="546"/>
      <c r="G698" s="546"/>
      <c r="H698" s="547"/>
      <c r="I698" s="526" t="str">
        <f>Calcu_ADJ!E283</f>
        <v/>
      </c>
      <c r="J698" s="527"/>
      <c r="K698" s="527"/>
      <c r="L698" s="527"/>
      <c r="M698" s="527"/>
      <c r="N698" s="527"/>
      <c r="O698" s="528"/>
      <c r="P698" s="526" t="str">
        <f>Calcu_ADJ!J283</f>
        <v/>
      </c>
      <c r="Q698" s="529"/>
      <c r="R698" s="529"/>
      <c r="S698" s="529"/>
      <c r="T698" s="529"/>
      <c r="U698" s="529"/>
      <c r="V698" s="530"/>
      <c r="W698" s="526" t="str">
        <f>IF(Calcu_ADJ!G283="ⅹ",Calcu_ADJ!G283,Calcu_ADJ!K283)</f>
        <v/>
      </c>
      <c r="X698" s="529"/>
      <c r="Y698" s="529"/>
      <c r="Z698" s="529"/>
      <c r="AA698" s="529"/>
      <c r="AB698" s="529"/>
      <c r="AC698" s="530"/>
      <c r="AD698" s="526" t="str">
        <f>IF(Calcu_ADJ!H283="ⅹ",Calcu_ADJ!H283,Calcu_ADJ!L283)</f>
        <v/>
      </c>
      <c r="AE698" s="529"/>
      <c r="AF698" s="529"/>
      <c r="AG698" s="529"/>
      <c r="AH698" s="529"/>
      <c r="AI698" s="529"/>
      <c r="AJ698" s="530"/>
      <c r="AK698" s="312"/>
      <c r="AL698" s="312"/>
      <c r="AM698" s="312"/>
      <c r="AN698" s="312"/>
      <c r="AO698" s="312"/>
      <c r="AP698" s="312"/>
      <c r="AQ698" s="312"/>
      <c r="AR698" s="86"/>
      <c r="AS698" s="86"/>
      <c r="AT698" s="312"/>
    </row>
    <row r="699" spans="1:46" ht="18" customHeight="1">
      <c r="A699" s="312"/>
      <c r="B699" s="545">
        <f>Calcu_ADJ!C284</f>
        <v>30</v>
      </c>
      <c r="C699" s="546"/>
      <c r="D699" s="546"/>
      <c r="E699" s="546"/>
      <c r="F699" s="546"/>
      <c r="G699" s="546"/>
      <c r="H699" s="547"/>
      <c r="I699" s="526" t="str">
        <f>Calcu_ADJ!E284</f>
        <v/>
      </c>
      <c r="J699" s="527"/>
      <c r="K699" s="527"/>
      <c r="L699" s="527"/>
      <c r="M699" s="527"/>
      <c r="N699" s="527"/>
      <c r="O699" s="528"/>
      <c r="P699" s="526" t="str">
        <f>Calcu_ADJ!J284</f>
        <v/>
      </c>
      <c r="Q699" s="529"/>
      <c r="R699" s="529"/>
      <c r="S699" s="529"/>
      <c r="T699" s="529"/>
      <c r="U699" s="529"/>
      <c r="V699" s="530"/>
      <c r="W699" s="526" t="str">
        <f>IF(Calcu_ADJ!G284="ⅹ",Calcu_ADJ!G284,Calcu_ADJ!K284)</f>
        <v/>
      </c>
      <c r="X699" s="529"/>
      <c r="Y699" s="529"/>
      <c r="Z699" s="529"/>
      <c r="AA699" s="529"/>
      <c r="AB699" s="529"/>
      <c r="AC699" s="530"/>
      <c r="AD699" s="526" t="str">
        <f>IF(Calcu_ADJ!H284="ⅹ",Calcu_ADJ!H284,Calcu_ADJ!L284)</f>
        <v/>
      </c>
      <c r="AE699" s="529"/>
      <c r="AF699" s="529"/>
      <c r="AG699" s="529"/>
      <c r="AH699" s="529"/>
      <c r="AI699" s="529"/>
      <c r="AJ699" s="530"/>
      <c r="AK699" s="312"/>
      <c r="AL699" s="312"/>
      <c r="AM699" s="312"/>
      <c r="AN699" s="312"/>
      <c r="AO699" s="312"/>
      <c r="AP699" s="312"/>
      <c r="AQ699" s="312"/>
      <c r="AR699" s="86"/>
      <c r="AS699" s="86"/>
      <c r="AT699" s="312"/>
    </row>
    <row r="700" spans="1:46" s="312" customFormat="1" ht="18" customHeight="1">
      <c r="B700" s="354"/>
      <c r="C700" s="354"/>
      <c r="D700" s="354"/>
      <c r="E700" s="354"/>
      <c r="F700" s="354"/>
      <c r="G700" s="354"/>
      <c r="H700" s="354"/>
      <c r="I700" s="354"/>
      <c r="J700" s="354"/>
      <c r="K700" s="354"/>
      <c r="L700" s="354"/>
      <c r="M700" s="354"/>
      <c r="N700" s="354"/>
      <c r="O700" s="354"/>
      <c r="P700" s="354"/>
      <c r="Q700" s="354"/>
      <c r="R700" s="354"/>
      <c r="S700" s="354"/>
      <c r="T700" s="354"/>
      <c r="U700" s="354"/>
      <c r="V700" s="354"/>
      <c r="W700" s="354"/>
      <c r="X700" s="354"/>
      <c r="Y700" s="354"/>
      <c r="Z700" s="354"/>
      <c r="AA700" s="354"/>
      <c r="AB700" s="354"/>
      <c r="AC700" s="354"/>
      <c r="AD700" s="354"/>
      <c r="AE700" s="354"/>
      <c r="AF700" s="354"/>
      <c r="AG700" s="354"/>
      <c r="AH700" s="354"/>
      <c r="AI700" s="354"/>
      <c r="AJ700" s="354"/>
      <c r="AK700" s="233"/>
      <c r="AL700" s="233"/>
      <c r="AM700" s="233"/>
      <c r="AN700" s="233"/>
      <c r="AO700" s="233"/>
      <c r="AP700" s="233"/>
      <c r="AQ700" s="233"/>
      <c r="AR700" s="86"/>
      <c r="AS700" s="86"/>
    </row>
    <row r="701" spans="1:46" s="89" customFormat="1" ht="18" customHeight="1">
      <c r="A701" s="241" t="str">
        <f ca="1">"■ "&amp;B662&amp;" "&amp;N662&amp;" 에서의 교정데이터"</f>
        <v>■ 0 0 에서의 교정데이터</v>
      </c>
      <c r="D701" s="242"/>
      <c r="E701" s="242"/>
      <c r="F701" s="242"/>
      <c r="H701" s="88"/>
      <c r="I701" s="239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  <c r="AR701" s="88"/>
      <c r="AS701" s="88"/>
      <c r="AT701" s="88"/>
    </row>
    <row r="702" spans="1:46" s="89" customFormat="1" ht="18" customHeight="1">
      <c r="A702" s="131"/>
      <c r="B702" s="596" t="s">
        <v>332</v>
      </c>
      <c r="C702" s="597"/>
      <c r="D702" s="597"/>
      <c r="E702" s="597"/>
      <c r="F702" s="597"/>
      <c r="G702" s="597"/>
      <c r="H702" s="598"/>
      <c r="I702" s="596" t="s">
        <v>720</v>
      </c>
      <c r="J702" s="597"/>
      <c r="K702" s="597"/>
      <c r="L702" s="597"/>
      <c r="M702" s="597"/>
      <c r="N702" s="597"/>
      <c r="O702" s="598"/>
      <c r="P702" s="671" t="e">
        <f>Calcu!$J$328&amp;" 지시값"</f>
        <v>#N/A</v>
      </c>
      <c r="Q702" s="672"/>
      <c r="R702" s="672"/>
      <c r="S702" s="672"/>
      <c r="T702" s="672"/>
      <c r="U702" s="672"/>
      <c r="V702" s="672"/>
      <c r="W702" s="672"/>
      <c r="X702" s="672"/>
      <c r="Y702" s="672"/>
      <c r="Z702" s="672"/>
      <c r="AA702" s="672"/>
      <c r="AB702" s="672"/>
      <c r="AC702" s="672"/>
      <c r="AD702" s="672"/>
      <c r="AE702" s="672"/>
      <c r="AF702" s="672"/>
      <c r="AG702" s="672"/>
      <c r="AH702" s="673" t="s">
        <v>571</v>
      </c>
      <c r="AI702" s="673"/>
      <c r="AJ702" s="673"/>
      <c r="AK702" s="673"/>
      <c r="AL702" s="673"/>
      <c r="AM702" s="673"/>
      <c r="AN702" s="673"/>
      <c r="AO702" s="673"/>
      <c r="AP702" s="673"/>
      <c r="AQ702" s="673"/>
      <c r="AR702" s="673"/>
      <c r="AS702" s="674"/>
      <c r="AT702" s="88"/>
    </row>
    <row r="703" spans="1:46" s="89" customFormat="1" ht="18" customHeight="1">
      <c r="A703" s="131"/>
      <c r="B703" s="599"/>
      <c r="C703" s="600"/>
      <c r="D703" s="600"/>
      <c r="E703" s="600"/>
      <c r="F703" s="600"/>
      <c r="G703" s="600"/>
      <c r="H703" s="601"/>
      <c r="I703" s="602"/>
      <c r="J703" s="603"/>
      <c r="K703" s="603"/>
      <c r="L703" s="603"/>
      <c r="M703" s="603"/>
      <c r="N703" s="603"/>
      <c r="O703" s="604"/>
      <c r="P703" s="605" t="s">
        <v>333</v>
      </c>
      <c r="Q703" s="606"/>
      <c r="R703" s="606"/>
      <c r="S703" s="606"/>
      <c r="T703" s="606"/>
      <c r="U703" s="607"/>
      <c r="V703" s="605" t="s">
        <v>334</v>
      </c>
      <c r="W703" s="606"/>
      <c r="X703" s="606"/>
      <c r="Y703" s="606"/>
      <c r="Z703" s="606"/>
      <c r="AA703" s="607"/>
      <c r="AB703" s="605" t="s">
        <v>335</v>
      </c>
      <c r="AC703" s="606"/>
      <c r="AD703" s="606"/>
      <c r="AE703" s="606"/>
      <c r="AF703" s="606"/>
      <c r="AG703" s="607"/>
      <c r="AH703" s="605" t="s">
        <v>336</v>
      </c>
      <c r="AI703" s="606"/>
      <c r="AJ703" s="606"/>
      <c r="AK703" s="606"/>
      <c r="AL703" s="606"/>
      <c r="AM703" s="607"/>
      <c r="AN703" s="605" t="s">
        <v>337</v>
      </c>
      <c r="AO703" s="606"/>
      <c r="AP703" s="606"/>
      <c r="AQ703" s="606"/>
      <c r="AR703" s="606"/>
      <c r="AS703" s="607"/>
      <c r="AT703" s="88"/>
    </row>
    <row r="704" spans="1:46" s="89" customFormat="1" ht="18" customHeight="1">
      <c r="A704" s="131"/>
      <c r="B704" s="602"/>
      <c r="C704" s="603"/>
      <c r="D704" s="603"/>
      <c r="E704" s="603"/>
      <c r="F704" s="603"/>
      <c r="G704" s="603"/>
      <c r="H704" s="604"/>
      <c r="I704" s="608">
        <f ca="1">I669</f>
        <v>0</v>
      </c>
      <c r="J704" s="609"/>
      <c r="K704" s="609"/>
      <c r="L704" s="609"/>
      <c r="M704" s="609"/>
      <c r="N704" s="609"/>
      <c r="O704" s="610"/>
      <c r="P704" s="608">
        <f ca="1">P669</f>
        <v>0</v>
      </c>
      <c r="Q704" s="609"/>
      <c r="R704" s="609"/>
      <c r="S704" s="609"/>
      <c r="T704" s="609"/>
      <c r="U704" s="610"/>
      <c r="V704" s="608">
        <f ca="1">W669</f>
        <v>0</v>
      </c>
      <c r="W704" s="609"/>
      <c r="X704" s="609"/>
      <c r="Y704" s="609"/>
      <c r="Z704" s="609"/>
      <c r="AA704" s="610"/>
      <c r="AB704" s="608">
        <f ca="1">AD669</f>
        <v>0</v>
      </c>
      <c r="AC704" s="609"/>
      <c r="AD704" s="609"/>
      <c r="AE704" s="609"/>
      <c r="AF704" s="609"/>
      <c r="AG704" s="610"/>
      <c r="AH704" s="608">
        <f ca="1">Calcu_ADJ!H290</f>
        <v>0</v>
      </c>
      <c r="AI704" s="609"/>
      <c r="AJ704" s="609"/>
      <c r="AK704" s="609"/>
      <c r="AL704" s="609"/>
      <c r="AM704" s="610"/>
      <c r="AN704" s="608">
        <f ca="1">Calcu_ADJ!I290</f>
        <v>0</v>
      </c>
      <c r="AO704" s="609"/>
      <c r="AP704" s="609"/>
      <c r="AQ704" s="609"/>
      <c r="AR704" s="609"/>
      <c r="AS704" s="610"/>
      <c r="AT704" s="88"/>
    </row>
    <row r="705" spans="1:46" s="89" customFormat="1" ht="18" customHeight="1">
      <c r="A705" s="131"/>
      <c r="B705" s="628" t="e">
        <f>AL662</f>
        <v>#N/A</v>
      </c>
      <c r="C705" s="629"/>
      <c r="D705" s="629"/>
      <c r="E705" s="629"/>
      <c r="F705" s="629"/>
      <c r="G705" s="629"/>
      <c r="H705" s="630"/>
      <c r="I705" s="498" t="e">
        <f ca="1">OFFSET(I669,B705,0)</f>
        <v>#N/A</v>
      </c>
      <c r="J705" s="499"/>
      <c r="K705" s="499"/>
      <c r="L705" s="499"/>
      <c r="M705" s="499"/>
      <c r="N705" s="499"/>
      <c r="O705" s="500"/>
      <c r="P705" s="498" t="e">
        <f ca="1">OFFSET(Calcu_ADJ!Q254,B705,0)</f>
        <v>#N/A</v>
      </c>
      <c r="Q705" s="499"/>
      <c r="R705" s="499"/>
      <c r="S705" s="499"/>
      <c r="T705" s="499"/>
      <c r="U705" s="500"/>
      <c r="V705" s="498" t="e">
        <f ca="1">OFFSET(Calcu_ADJ!R254,B705,0)</f>
        <v>#N/A</v>
      </c>
      <c r="W705" s="499"/>
      <c r="X705" s="499"/>
      <c r="Y705" s="499"/>
      <c r="Z705" s="499"/>
      <c r="AA705" s="500"/>
      <c r="AB705" s="498" t="e">
        <f ca="1">OFFSET(Calcu_ADJ!S254,B705,0)</f>
        <v>#N/A</v>
      </c>
      <c r="AC705" s="499"/>
      <c r="AD705" s="499"/>
      <c r="AE705" s="499"/>
      <c r="AF705" s="499"/>
      <c r="AG705" s="500"/>
      <c r="AH705" s="631" t="e">
        <f ca="1">OFFSET(Calcu_ADJ!H290,B705,0)</f>
        <v>#N/A</v>
      </c>
      <c r="AI705" s="632"/>
      <c r="AJ705" s="632"/>
      <c r="AK705" s="632"/>
      <c r="AL705" s="632"/>
      <c r="AM705" s="633"/>
      <c r="AN705" s="631" t="e">
        <f ca="1">OFFSET(Calcu_ADJ!I290,B705,0)</f>
        <v>#N/A</v>
      </c>
      <c r="AO705" s="632"/>
      <c r="AP705" s="632"/>
      <c r="AQ705" s="632"/>
      <c r="AR705" s="632"/>
      <c r="AS705" s="633"/>
      <c r="AT705" s="88"/>
    </row>
    <row r="706" spans="1:46" s="89" customFormat="1" ht="18" customHeight="1">
      <c r="A706" s="131"/>
      <c r="B706" s="637" t="e">
        <f>B705</f>
        <v>#N/A</v>
      </c>
      <c r="C706" s="638"/>
      <c r="D706" s="638"/>
      <c r="E706" s="638"/>
      <c r="F706" s="638"/>
      <c r="G706" s="638"/>
      <c r="H706" s="639"/>
      <c r="I706" s="498" t="e">
        <f ca="1">I705</f>
        <v>#N/A</v>
      </c>
      <c r="J706" s="499"/>
      <c r="K706" s="499"/>
      <c r="L706" s="499"/>
      <c r="M706" s="499"/>
      <c r="N706" s="499"/>
      <c r="O706" s="500"/>
      <c r="P706" s="498" t="e">
        <f ca="1">OFFSET(Calcu_ADJ!Q269,B706,0)</f>
        <v>#N/A</v>
      </c>
      <c r="Q706" s="499"/>
      <c r="R706" s="499"/>
      <c r="S706" s="499"/>
      <c r="T706" s="499"/>
      <c r="U706" s="500"/>
      <c r="V706" s="498" t="e">
        <f ca="1">OFFSET(Calcu_ADJ!R269,B706,0)</f>
        <v>#N/A</v>
      </c>
      <c r="W706" s="499"/>
      <c r="X706" s="499"/>
      <c r="Y706" s="499"/>
      <c r="Z706" s="499"/>
      <c r="AA706" s="500"/>
      <c r="AB706" s="498" t="e">
        <f ca="1">OFFSET(Calcu_ADJ!S269,B706,0)</f>
        <v>#N/A</v>
      </c>
      <c r="AC706" s="499"/>
      <c r="AD706" s="499"/>
      <c r="AE706" s="499"/>
      <c r="AF706" s="499"/>
      <c r="AG706" s="500"/>
      <c r="AH706" s="634"/>
      <c r="AI706" s="635"/>
      <c r="AJ706" s="635"/>
      <c r="AK706" s="635"/>
      <c r="AL706" s="635"/>
      <c r="AM706" s="636"/>
      <c r="AN706" s="634"/>
      <c r="AO706" s="635"/>
      <c r="AP706" s="635"/>
      <c r="AQ706" s="635"/>
      <c r="AR706" s="635"/>
      <c r="AS706" s="636"/>
      <c r="AT706" s="88"/>
    </row>
    <row r="707" spans="1:46" s="89" customFormat="1" ht="18" customHeight="1">
      <c r="A707" s="131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  <c r="AR707" s="88"/>
      <c r="AS707" s="88"/>
      <c r="AT707" s="88"/>
    </row>
    <row r="708" spans="1:46" s="89" customFormat="1" ht="18" customHeight="1">
      <c r="A708" s="96" t="str">
        <f ca="1">"■ "&amp;B662&amp;" "&amp;N662&amp;" 에서의 영점보정 후 교정데이터"</f>
        <v>■ 0 0 에서의 영점보정 후 교정데이터</v>
      </c>
      <c r="B708" s="88"/>
      <c r="C708" s="238"/>
      <c r="D708" s="238"/>
      <c r="E708" s="238"/>
      <c r="F708" s="238"/>
      <c r="G708" s="239"/>
      <c r="H708" s="239"/>
      <c r="I708" s="239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  <c r="AR708" s="88"/>
      <c r="AS708" s="88"/>
      <c r="AT708" s="88"/>
    </row>
    <row r="709" spans="1:46" s="89" customFormat="1" ht="18" customHeight="1">
      <c r="A709" s="131"/>
      <c r="B709" s="596" t="s">
        <v>210</v>
      </c>
      <c r="C709" s="597"/>
      <c r="D709" s="597"/>
      <c r="E709" s="597"/>
      <c r="F709" s="597"/>
      <c r="G709" s="597"/>
      <c r="H709" s="598"/>
      <c r="I709" s="596" t="s">
        <v>720</v>
      </c>
      <c r="J709" s="616"/>
      <c r="K709" s="616"/>
      <c r="L709" s="616"/>
      <c r="M709" s="616"/>
      <c r="N709" s="616"/>
      <c r="O709" s="617"/>
      <c r="P709" s="605" t="e">
        <f>Calcu!$J$328&amp;" 지시값 (영점보정)"</f>
        <v>#N/A</v>
      </c>
      <c r="Q709" s="621"/>
      <c r="R709" s="621"/>
      <c r="S709" s="621"/>
      <c r="T709" s="621"/>
      <c r="U709" s="621"/>
      <c r="V709" s="621"/>
      <c r="W709" s="621"/>
      <c r="X709" s="621"/>
      <c r="Y709" s="621"/>
      <c r="Z709" s="621"/>
      <c r="AA709" s="621"/>
      <c r="AB709" s="621"/>
      <c r="AC709" s="621"/>
      <c r="AD709" s="621"/>
      <c r="AE709" s="621"/>
      <c r="AF709" s="621"/>
      <c r="AG709" s="621"/>
      <c r="AH709" s="621"/>
      <c r="AI709" s="621"/>
      <c r="AJ709" s="621"/>
      <c r="AK709" s="621"/>
      <c r="AL709" s="621"/>
      <c r="AM709" s="621"/>
      <c r="AN709" s="621"/>
      <c r="AO709" s="621"/>
      <c r="AP709" s="621"/>
      <c r="AQ709" s="621"/>
      <c r="AR709" s="621"/>
      <c r="AS709" s="622"/>
      <c r="AT709" s="88"/>
    </row>
    <row r="710" spans="1:46" s="89" customFormat="1" ht="18" customHeight="1">
      <c r="A710" s="131"/>
      <c r="B710" s="599"/>
      <c r="C710" s="600"/>
      <c r="D710" s="600"/>
      <c r="E710" s="600"/>
      <c r="F710" s="600"/>
      <c r="G710" s="600"/>
      <c r="H710" s="601"/>
      <c r="I710" s="618"/>
      <c r="J710" s="619"/>
      <c r="K710" s="619"/>
      <c r="L710" s="619"/>
      <c r="M710" s="619"/>
      <c r="N710" s="619"/>
      <c r="O710" s="620"/>
      <c r="P710" s="605" t="s">
        <v>62</v>
      </c>
      <c r="Q710" s="621"/>
      <c r="R710" s="621"/>
      <c r="S710" s="621"/>
      <c r="T710" s="621"/>
      <c r="U710" s="621"/>
      <c r="V710" s="622"/>
      <c r="W710" s="605" t="s">
        <v>212</v>
      </c>
      <c r="X710" s="621"/>
      <c r="Y710" s="621"/>
      <c r="Z710" s="621"/>
      <c r="AA710" s="621"/>
      <c r="AB710" s="621"/>
      <c r="AC710" s="622"/>
      <c r="AD710" s="605" t="s">
        <v>213</v>
      </c>
      <c r="AE710" s="621"/>
      <c r="AF710" s="621"/>
      <c r="AG710" s="621"/>
      <c r="AH710" s="621"/>
      <c r="AI710" s="621"/>
      <c r="AJ710" s="622"/>
      <c r="AK710" s="605" t="s">
        <v>222</v>
      </c>
      <c r="AL710" s="621"/>
      <c r="AM710" s="621"/>
      <c r="AN710" s="621"/>
      <c r="AO710" s="621"/>
      <c r="AP710" s="621"/>
      <c r="AQ710" s="621"/>
      <c r="AR710" s="621"/>
      <c r="AS710" s="622"/>
      <c r="AT710" s="88"/>
    </row>
    <row r="711" spans="1:46" s="89" customFormat="1" ht="18" customHeight="1">
      <c r="A711" s="131"/>
      <c r="B711" s="602"/>
      <c r="C711" s="603"/>
      <c r="D711" s="603"/>
      <c r="E711" s="603"/>
      <c r="F711" s="603"/>
      <c r="G711" s="603"/>
      <c r="H711" s="604"/>
      <c r="I711" s="623">
        <f ca="1">I704</f>
        <v>0</v>
      </c>
      <c r="J711" s="624"/>
      <c r="K711" s="624"/>
      <c r="L711" s="624"/>
      <c r="M711" s="624"/>
      <c r="N711" s="624"/>
      <c r="O711" s="625"/>
      <c r="P711" s="623">
        <f ca="1">P704</f>
        <v>0</v>
      </c>
      <c r="Q711" s="626"/>
      <c r="R711" s="626"/>
      <c r="S711" s="626"/>
      <c r="T711" s="626"/>
      <c r="U711" s="626"/>
      <c r="V711" s="627"/>
      <c r="W711" s="623">
        <f ca="1">V704</f>
        <v>0</v>
      </c>
      <c r="X711" s="626"/>
      <c r="Y711" s="626"/>
      <c r="Z711" s="626"/>
      <c r="AA711" s="626"/>
      <c r="AB711" s="626"/>
      <c r="AC711" s="627"/>
      <c r="AD711" s="623">
        <f ca="1">AB704</f>
        <v>0</v>
      </c>
      <c r="AE711" s="626"/>
      <c r="AF711" s="626"/>
      <c r="AG711" s="626"/>
      <c r="AH711" s="626"/>
      <c r="AI711" s="626"/>
      <c r="AJ711" s="627"/>
      <c r="AK711" s="623">
        <f ca="1">AH704</f>
        <v>0</v>
      </c>
      <c r="AL711" s="626"/>
      <c r="AM711" s="626"/>
      <c r="AN711" s="626"/>
      <c r="AO711" s="626"/>
      <c r="AP711" s="626"/>
      <c r="AQ711" s="626"/>
      <c r="AR711" s="626"/>
      <c r="AS711" s="627"/>
      <c r="AT711" s="88"/>
    </row>
    <row r="712" spans="1:46" s="89" customFormat="1" ht="18" customHeight="1">
      <c r="A712" s="131"/>
      <c r="B712" s="628" t="e">
        <f>B705</f>
        <v>#N/A</v>
      </c>
      <c r="C712" s="629"/>
      <c r="D712" s="629"/>
      <c r="E712" s="629"/>
      <c r="F712" s="629"/>
      <c r="G712" s="629"/>
      <c r="H712" s="630"/>
      <c r="I712" s="498" t="e">
        <f ca="1">I705</f>
        <v>#N/A</v>
      </c>
      <c r="J712" s="499"/>
      <c r="K712" s="499"/>
      <c r="L712" s="499"/>
      <c r="M712" s="499"/>
      <c r="N712" s="499"/>
      <c r="O712" s="500"/>
      <c r="P712" s="498" t="e">
        <f ca="1">OFFSET(Calcu_ADJ!U254,B712,0)</f>
        <v>#N/A</v>
      </c>
      <c r="Q712" s="501"/>
      <c r="R712" s="501"/>
      <c r="S712" s="501"/>
      <c r="T712" s="501"/>
      <c r="U712" s="501"/>
      <c r="V712" s="502"/>
      <c r="W712" s="498" t="e">
        <f ca="1">OFFSET(Calcu_ADJ!V254,B712,0)</f>
        <v>#N/A</v>
      </c>
      <c r="X712" s="501"/>
      <c r="Y712" s="501"/>
      <c r="Z712" s="501"/>
      <c r="AA712" s="501"/>
      <c r="AB712" s="501"/>
      <c r="AC712" s="502"/>
      <c r="AD712" s="498" t="e">
        <f ca="1">OFFSET(Calcu_ADJ!W254,B712,0)</f>
        <v>#N/A</v>
      </c>
      <c r="AE712" s="501"/>
      <c r="AF712" s="501"/>
      <c r="AG712" s="501"/>
      <c r="AH712" s="501"/>
      <c r="AI712" s="501"/>
      <c r="AJ712" s="502"/>
      <c r="AK712" s="498" t="e">
        <f ca="1">OFFSET(Calcu_ADJ!X254,B712,0)</f>
        <v>#N/A</v>
      </c>
      <c r="AL712" s="501"/>
      <c r="AM712" s="501"/>
      <c r="AN712" s="501"/>
      <c r="AO712" s="501"/>
      <c r="AP712" s="501"/>
      <c r="AQ712" s="501"/>
      <c r="AR712" s="501"/>
      <c r="AS712" s="502"/>
      <c r="AT712" s="88"/>
    </row>
    <row r="713" spans="1:46" s="89" customFormat="1" ht="18" customHeight="1">
      <c r="A713" s="131"/>
      <c r="B713" s="637" t="e">
        <f>B706</f>
        <v>#N/A</v>
      </c>
      <c r="C713" s="638"/>
      <c r="D713" s="638"/>
      <c r="E713" s="638"/>
      <c r="F713" s="638"/>
      <c r="G713" s="638"/>
      <c r="H713" s="639"/>
      <c r="I713" s="498" t="e">
        <f ca="1">I706</f>
        <v>#N/A</v>
      </c>
      <c r="J713" s="499"/>
      <c r="K713" s="499"/>
      <c r="L713" s="499"/>
      <c r="M713" s="499"/>
      <c r="N713" s="499"/>
      <c r="O713" s="500"/>
      <c r="P713" s="498" t="e">
        <f ca="1">OFFSET(Calcu_ADJ!U269,B713,0)</f>
        <v>#N/A</v>
      </c>
      <c r="Q713" s="501"/>
      <c r="R713" s="501"/>
      <c r="S713" s="501"/>
      <c r="T713" s="501"/>
      <c r="U713" s="501"/>
      <c r="V713" s="502"/>
      <c r="W713" s="498" t="e">
        <f ca="1">OFFSET(Calcu_ADJ!V269,B713,0)</f>
        <v>#N/A</v>
      </c>
      <c r="X713" s="501"/>
      <c r="Y713" s="501"/>
      <c r="Z713" s="501"/>
      <c r="AA713" s="501"/>
      <c r="AB713" s="501"/>
      <c r="AC713" s="502"/>
      <c r="AD713" s="498" t="e">
        <f ca="1">OFFSET(Calcu_ADJ!W269,B713,0)</f>
        <v>#N/A</v>
      </c>
      <c r="AE713" s="501"/>
      <c r="AF713" s="501"/>
      <c r="AG713" s="501"/>
      <c r="AH713" s="501"/>
      <c r="AI713" s="501"/>
      <c r="AJ713" s="502"/>
      <c r="AK713" s="498" t="e">
        <f ca="1">OFFSET(Calcu_ADJ!X269,B713,0)</f>
        <v>#N/A</v>
      </c>
      <c r="AL713" s="501"/>
      <c r="AM713" s="501"/>
      <c r="AN713" s="501"/>
      <c r="AO713" s="501"/>
      <c r="AP713" s="501"/>
      <c r="AQ713" s="501"/>
      <c r="AR713" s="501"/>
      <c r="AS713" s="502"/>
      <c r="AT713" s="88"/>
    </row>
    <row r="714" spans="1:46" s="89" customFormat="1" ht="18" customHeight="1">
      <c r="A714" s="131"/>
      <c r="B714" s="233"/>
      <c r="C714" s="309"/>
      <c r="D714" s="309"/>
      <c r="E714" s="309"/>
      <c r="F714" s="309"/>
      <c r="G714" s="309"/>
      <c r="H714" s="309"/>
      <c r="I714" s="233"/>
      <c r="J714" s="233"/>
      <c r="K714" s="233"/>
      <c r="L714" s="233"/>
      <c r="M714" s="233"/>
      <c r="N714" s="233"/>
      <c r="O714" s="233"/>
      <c r="P714" s="233"/>
      <c r="Q714" s="233"/>
      <c r="R714" s="233"/>
      <c r="S714" s="233"/>
      <c r="T714" s="233"/>
      <c r="U714" s="233"/>
      <c r="V714" s="233"/>
      <c r="W714" s="233"/>
      <c r="X714" s="233"/>
      <c r="Y714" s="233"/>
      <c r="Z714" s="233"/>
      <c r="AA714" s="233"/>
      <c r="AB714" s="233"/>
      <c r="AC714" s="233"/>
      <c r="AD714" s="233"/>
      <c r="AE714" s="233"/>
      <c r="AF714" s="233"/>
      <c r="AG714" s="233"/>
      <c r="AH714" s="233"/>
      <c r="AI714" s="233"/>
      <c r="AJ714" s="233"/>
      <c r="AK714" s="233"/>
      <c r="AL714" s="233"/>
      <c r="AM714" s="233"/>
      <c r="AN714" s="233"/>
      <c r="AO714" s="233"/>
      <c r="AP714" s="233"/>
      <c r="AQ714" s="233"/>
      <c r="AR714" s="233"/>
      <c r="AS714" s="233"/>
      <c r="AT714" s="88"/>
    </row>
    <row r="715" spans="1:46" ht="18" customHeight="1">
      <c r="A715" s="130" t="s">
        <v>67</v>
      </c>
      <c r="B715" s="312"/>
      <c r="C715" s="312"/>
      <c r="D715" s="312"/>
      <c r="E715" s="312"/>
      <c r="F715" s="312"/>
      <c r="G715" s="312"/>
      <c r="H715" s="312"/>
      <c r="I715" s="312"/>
      <c r="J715" s="312"/>
      <c r="K715" s="312"/>
      <c r="L715" s="312"/>
      <c r="M715" s="312"/>
      <c r="N715" s="312"/>
      <c r="O715" s="312"/>
      <c r="P715" s="312"/>
      <c r="Q715" s="312"/>
      <c r="R715" s="312"/>
      <c r="S715" s="312"/>
      <c r="T715" s="312"/>
      <c r="U715" s="312"/>
      <c r="V715" s="312"/>
      <c r="W715" s="312"/>
      <c r="X715" s="312"/>
      <c r="Y715" s="312"/>
      <c r="Z715" s="312"/>
      <c r="AA715" s="312"/>
      <c r="AB715" s="312"/>
      <c r="AC715" s="312"/>
      <c r="AD715" s="312"/>
      <c r="AE715" s="312"/>
      <c r="AF715" s="312"/>
      <c r="AG715" s="312"/>
      <c r="AH715" s="312"/>
      <c r="AI715" s="312"/>
      <c r="AJ715" s="312"/>
      <c r="AK715" s="312"/>
      <c r="AL715" s="312"/>
      <c r="AM715" s="312"/>
      <c r="AN715" s="312"/>
      <c r="AO715" s="312"/>
      <c r="AP715" s="312"/>
      <c r="AQ715" s="312"/>
      <c r="AR715" s="312"/>
      <c r="AS715" s="312"/>
      <c r="AT715" s="312"/>
    </row>
    <row r="716" spans="1:46" ht="18" customHeight="1">
      <c r="A716" s="312"/>
      <c r="B716" s="570"/>
      <c r="C716" s="571"/>
      <c r="D716" s="505"/>
      <c r="E716" s="506"/>
      <c r="F716" s="506"/>
      <c r="G716" s="506"/>
      <c r="H716" s="507"/>
      <c r="I716" s="505">
        <v>1</v>
      </c>
      <c r="J716" s="506"/>
      <c r="K716" s="506"/>
      <c r="L716" s="506"/>
      <c r="M716" s="506"/>
      <c r="N716" s="506"/>
      <c r="O716" s="507"/>
      <c r="P716" s="505">
        <v>2</v>
      </c>
      <c r="Q716" s="506"/>
      <c r="R716" s="506"/>
      <c r="S716" s="506"/>
      <c r="T716" s="506"/>
      <c r="U716" s="506"/>
      <c r="V716" s="506"/>
      <c r="W716" s="507"/>
      <c r="X716" s="505">
        <v>3</v>
      </c>
      <c r="Y716" s="568"/>
      <c r="Z716" s="568"/>
      <c r="AA716" s="568"/>
      <c r="AB716" s="569"/>
      <c r="AC716" s="505">
        <v>4</v>
      </c>
      <c r="AD716" s="506"/>
      <c r="AE716" s="506"/>
      <c r="AF716" s="506"/>
      <c r="AG716" s="507"/>
      <c r="AH716" s="505">
        <v>5</v>
      </c>
      <c r="AI716" s="506"/>
      <c r="AJ716" s="506"/>
      <c r="AK716" s="506"/>
      <c r="AL716" s="506"/>
      <c r="AM716" s="506"/>
      <c r="AN716" s="506"/>
      <c r="AO716" s="507"/>
      <c r="AP716" s="505">
        <v>6</v>
      </c>
      <c r="AQ716" s="648"/>
      <c r="AR716" s="648"/>
      <c r="AS716" s="569"/>
      <c r="AT716" s="312"/>
    </row>
    <row r="717" spans="1:46" ht="18" customHeight="1">
      <c r="A717" s="312"/>
      <c r="B717" s="572"/>
      <c r="C717" s="573"/>
      <c r="D717" s="574" t="s">
        <v>68</v>
      </c>
      <c r="E717" s="575"/>
      <c r="F717" s="575"/>
      <c r="G717" s="575"/>
      <c r="H717" s="576"/>
      <c r="I717" s="574" t="s">
        <v>69</v>
      </c>
      <c r="J717" s="575"/>
      <c r="K717" s="575"/>
      <c r="L717" s="575"/>
      <c r="M717" s="575"/>
      <c r="N717" s="575"/>
      <c r="O717" s="576"/>
      <c r="P717" s="574" t="s">
        <v>338</v>
      </c>
      <c r="Q717" s="575"/>
      <c r="R717" s="575"/>
      <c r="S717" s="575"/>
      <c r="T717" s="575"/>
      <c r="U717" s="575"/>
      <c r="V717" s="575"/>
      <c r="W717" s="576"/>
      <c r="X717" s="574" t="s">
        <v>228</v>
      </c>
      <c r="Y717" s="589"/>
      <c r="Z717" s="589"/>
      <c r="AA717" s="589"/>
      <c r="AB717" s="590"/>
      <c r="AC717" s="574" t="s">
        <v>316</v>
      </c>
      <c r="AD717" s="575"/>
      <c r="AE717" s="575"/>
      <c r="AF717" s="575"/>
      <c r="AG717" s="576"/>
      <c r="AH717" s="574" t="s">
        <v>339</v>
      </c>
      <c r="AI717" s="575"/>
      <c r="AJ717" s="575"/>
      <c r="AK717" s="575"/>
      <c r="AL717" s="575"/>
      <c r="AM717" s="575"/>
      <c r="AN717" s="575"/>
      <c r="AO717" s="576"/>
      <c r="AP717" s="574" t="s">
        <v>340</v>
      </c>
      <c r="AQ717" s="649"/>
      <c r="AR717" s="649"/>
      <c r="AS717" s="590"/>
      <c r="AT717" s="312"/>
    </row>
    <row r="718" spans="1:46" ht="18" customHeight="1">
      <c r="A718" s="312"/>
      <c r="B718" s="572"/>
      <c r="C718" s="573"/>
      <c r="D718" s="577"/>
      <c r="E718" s="578"/>
      <c r="F718" s="578"/>
      <c r="G718" s="578"/>
      <c r="H718" s="579"/>
      <c r="I718" s="586" t="s">
        <v>233</v>
      </c>
      <c r="J718" s="587"/>
      <c r="K718" s="587"/>
      <c r="L718" s="587"/>
      <c r="M718" s="587"/>
      <c r="N718" s="587"/>
      <c r="O718" s="588"/>
      <c r="P718" s="583" t="s">
        <v>73</v>
      </c>
      <c r="Q718" s="584"/>
      <c r="R718" s="584"/>
      <c r="S718" s="584"/>
      <c r="T718" s="584"/>
      <c r="U718" s="584"/>
      <c r="V718" s="584"/>
      <c r="W718" s="585"/>
      <c r="X718" s="580"/>
      <c r="Y718" s="581"/>
      <c r="Z718" s="581"/>
      <c r="AA718" s="581"/>
      <c r="AB718" s="582"/>
      <c r="AC718" s="583" t="s">
        <v>317</v>
      </c>
      <c r="AD718" s="584"/>
      <c r="AE718" s="584"/>
      <c r="AF718" s="584"/>
      <c r="AG718" s="585"/>
      <c r="AH718" s="586" t="s">
        <v>88</v>
      </c>
      <c r="AI718" s="587"/>
      <c r="AJ718" s="587"/>
      <c r="AK718" s="587"/>
      <c r="AL718" s="587"/>
      <c r="AM718" s="587"/>
      <c r="AN718" s="587"/>
      <c r="AO718" s="588"/>
      <c r="AP718" s="580"/>
      <c r="AQ718" s="640"/>
      <c r="AR718" s="640"/>
      <c r="AS718" s="582"/>
      <c r="AT718" s="312"/>
    </row>
    <row r="719" spans="1:46" ht="18" customHeight="1">
      <c r="A719" s="312"/>
      <c r="B719" s="641" t="s">
        <v>318</v>
      </c>
      <c r="C719" s="642"/>
      <c r="D719" s="643" t="s">
        <v>722</v>
      </c>
      <c r="E719" s="644"/>
      <c r="F719" s="644"/>
      <c r="G719" s="644"/>
      <c r="H719" s="645"/>
      <c r="I719" s="511" t="e">
        <f ca="1">I705</f>
        <v>#N/A</v>
      </c>
      <c r="J719" s="512"/>
      <c r="K719" s="512"/>
      <c r="L719" s="512"/>
      <c r="M719" s="513">
        <f ca="1">I704</f>
        <v>0</v>
      </c>
      <c r="N719" s="564"/>
      <c r="O719" s="565"/>
      <c r="P719" s="646" t="e">
        <f ca="1">IF(OR(Z662="% of Reading",Z662="% of F.S"),I719*T662%,T662)/AF662</f>
        <v>#N/A</v>
      </c>
      <c r="Q719" s="647"/>
      <c r="R719" s="647"/>
      <c r="S719" s="647"/>
      <c r="T719" s="647"/>
      <c r="U719" s="513">
        <f ca="1">M719</f>
        <v>0</v>
      </c>
      <c r="V719" s="513"/>
      <c r="W719" s="514"/>
      <c r="X719" s="505" t="s">
        <v>74</v>
      </c>
      <c r="Y719" s="648"/>
      <c r="Z719" s="648"/>
      <c r="AA719" s="648"/>
      <c r="AB719" s="569"/>
      <c r="AC719" s="518">
        <v>1</v>
      </c>
      <c r="AD719" s="519"/>
      <c r="AE719" s="519"/>
      <c r="AF719" s="519"/>
      <c r="AG719" s="520"/>
      <c r="AH719" s="511" t="e">
        <f ca="1">P719*AC719</f>
        <v>#N/A</v>
      </c>
      <c r="AI719" s="512"/>
      <c r="AJ719" s="512"/>
      <c r="AK719" s="512"/>
      <c r="AL719" s="512"/>
      <c r="AM719" s="513">
        <f ca="1">U719</f>
        <v>0</v>
      </c>
      <c r="AN719" s="513"/>
      <c r="AO719" s="514"/>
      <c r="AP719" s="505" t="s">
        <v>341</v>
      </c>
      <c r="AQ719" s="648"/>
      <c r="AR719" s="648"/>
      <c r="AS719" s="569"/>
      <c r="AT719" s="312"/>
    </row>
    <row r="720" spans="1:46" ht="18" customHeight="1">
      <c r="A720" s="312"/>
      <c r="B720" s="570" t="s">
        <v>342</v>
      </c>
      <c r="C720" s="571"/>
      <c r="D720" s="643" t="s">
        <v>723</v>
      </c>
      <c r="E720" s="644"/>
      <c r="F720" s="644"/>
      <c r="G720" s="644"/>
      <c r="H720" s="645"/>
      <c r="I720" s="659" t="e">
        <f ca="1">AH705</f>
        <v>#N/A</v>
      </c>
      <c r="J720" s="660"/>
      <c r="K720" s="660"/>
      <c r="L720" s="660"/>
      <c r="M720" s="513">
        <f ca="1">AH704</f>
        <v>0</v>
      </c>
      <c r="N720" s="564"/>
      <c r="O720" s="565"/>
      <c r="P720" s="659" t="e">
        <f ca="1">SQRT(SUMSQ(P721,P722,P723,P724))</f>
        <v>#N/A</v>
      </c>
      <c r="Q720" s="660"/>
      <c r="R720" s="660"/>
      <c r="S720" s="660"/>
      <c r="T720" s="660"/>
      <c r="U720" s="513">
        <f ca="1">M720</f>
        <v>0</v>
      </c>
      <c r="V720" s="513"/>
      <c r="W720" s="514"/>
      <c r="X720" s="574" t="s">
        <v>343</v>
      </c>
      <c r="Y720" s="575"/>
      <c r="Z720" s="575"/>
      <c r="AA720" s="575"/>
      <c r="AB720" s="576"/>
      <c r="AC720" s="661">
        <v>-1</v>
      </c>
      <c r="AD720" s="662"/>
      <c r="AE720" s="662"/>
      <c r="AF720" s="662"/>
      <c r="AG720" s="663"/>
      <c r="AH720" s="659" t="e">
        <f ca="1">ABS(P720*AC720)</f>
        <v>#N/A</v>
      </c>
      <c r="AI720" s="660"/>
      <c r="AJ720" s="660"/>
      <c r="AK720" s="660"/>
      <c r="AL720" s="660"/>
      <c r="AM720" s="513">
        <f ca="1">U720</f>
        <v>0</v>
      </c>
      <c r="AN720" s="513"/>
      <c r="AO720" s="514"/>
      <c r="AP720" s="668" t="e">
        <f ca="1">IF(SUM(AH722:AM724)=0,"∞",AH720^4/SUM(AH722^4/AP722,AH723^4/AP723,AH724^4/AP724))</f>
        <v>#VALUE!</v>
      </c>
      <c r="AQ720" s="669"/>
      <c r="AR720" s="669"/>
      <c r="AS720" s="670"/>
      <c r="AT720" s="312"/>
    </row>
    <row r="721" spans="1:92" ht="18" customHeight="1">
      <c r="A721" s="312"/>
      <c r="B721" s="641" t="s">
        <v>344</v>
      </c>
      <c r="C721" s="642"/>
      <c r="D721" s="653" t="s">
        <v>724</v>
      </c>
      <c r="E721" s="654"/>
      <c r="F721" s="654"/>
      <c r="G721" s="654"/>
      <c r="H721" s="655"/>
      <c r="I721" s="656">
        <v>0</v>
      </c>
      <c r="J721" s="657"/>
      <c r="K721" s="657"/>
      <c r="L721" s="657"/>
      <c r="M721" s="657"/>
      <c r="N721" s="657"/>
      <c r="O721" s="658"/>
      <c r="P721" s="511" t="e">
        <f ca="1">H662/2/SQRT(3)</f>
        <v>#N/A</v>
      </c>
      <c r="Q721" s="512"/>
      <c r="R721" s="512"/>
      <c r="S721" s="512"/>
      <c r="T721" s="512"/>
      <c r="U721" s="512"/>
      <c r="V721" s="513">
        <f ca="1">U720</f>
        <v>0</v>
      </c>
      <c r="W721" s="514"/>
      <c r="X721" s="515" t="s">
        <v>343</v>
      </c>
      <c r="Y721" s="516"/>
      <c r="Z721" s="516"/>
      <c r="AA721" s="516"/>
      <c r="AB721" s="517"/>
      <c r="AC721" s="508">
        <v>1</v>
      </c>
      <c r="AD721" s="509"/>
      <c r="AE721" s="509"/>
      <c r="AF721" s="509"/>
      <c r="AG721" s="510"/>
      <c r="AH721" s="511" t="e">
        <f ca="1">P721*AC721</f>
        <v>#N/A</v>
      </c>
      <c r="AI721" s="512"/>
      <c r="AJ721" s="512"/>
      <c r="AK721" s="512"/>
      <c r="AL721" s="512"/>
      <c r="AM721" s="512"/>
      <c r="AN721" s="513">
        <f ca="1">V721</f>
        <v>0</v>
      </c>
      <c r="AO721" s="514"/>
      <c r="AP721" s="515" t="s">
        <v>239</v>
      </c>
      <c r="AQ721" s="516"/>
      <c r="AR721" s="516"/>
      <c r="AS721" s="517"/>
      <c r="AT721" s="312"/>
    </row>
    <row r="722" spans="1:92" ht="18" customHeight="1">
      <c r="A722" s="312"/>
      <c r="B722" s="641" t="s">
        <v>345</v>
      </c>
      <c r="C722" s="642"/>
      <c r="D722" s="653" t="s">
        <v>725</v>
      </c>
      <c r="E722" s="654"/>
      <c r="F722" s="654"/>
      <c r="G722" s="654"/>
      <c r="H722" s="655"/>
      <c r="I722" s="656">
        <v>0</v>
      </c>
      <c r="J722" s="657"/>
      <c r="K722" s="657"/>
      <c r="L722" s="657"/>
      <c r="M722" s="657"/>
      <c r="N722" s="657"/>
      <c r="O722" s="658"/>
      <c r="P722" s="511" t="e">
        <f ca="1">B664/2/SQRT(3)</f>
        <v>#VALUE!</v>
      </c>
      <c r="Q722" s="512"/>
      <c r="R722" s="512"/>
      <c r="S722" s="512"/>
      <c r="T722" s="512"/>
      <c r="U722" s="512"/>
      <c r="V722" s="513">
        <f ca="1">V721</f>
        <v>0</v>
      </c>
      <c r="W722" s="514"/>
      <c r="X722" s="515" t="s">
        <v>76</v>
      </c>
      <c r="Y722" s="516"/>
      <c r="Z722" s="516"/>
      <c r="AA722" s="516"/>
      <c r="AB722" s="517"/>
      <c r="AC722" s="508">
        <v>1</v>
      </c>
      <c r="AD722" s="509"/>
      <c r="AE722" s="509"/>
      <c r="AF722" s="509"/>
      <c r="AG722" s="510"/>
      <c r="AH722" s="511" t="e">
        <f ca="1">P722*AC722</f>
        <v>#VALUE!</v>
      </c>
      <c r="AI722" s="512"/>
      <c r="AJ722" s="512"/>
      <c r="AK722" s="512"/>
      <c r="AL722" s="512"/>
      <c r="AM722" s="512"/>
      <c r="AN722" s="513">
        <f ca="1">V722</f>
        <v>0</v>
      </c>
      <c r="AO722" s="514"/>
      <c r="AP722" s="515">
        <f>1/2*(100/20)^2</f>
        <v>12.5</v>
      </c>
      <c r="AQ722" s="516"/>
      <c r="AR722" s="516"/>
      <c r="AS722" s="517"/>
      <c r="AT722" s="312"/>
    </row>
    <row r="723" spans="1:92" ht="18" customHeight="1">
      <c r="A723" s="312"/>
      <c r="B723" s="641" t="s">
        <v>77</v>
      </c>
      <c r="C723" s="642"/>
      <c r="D723" s="653" t="s">
        <v>726</v>
      </c>
      <c r="E723" s="654"/>
      <c r="F723" s="654"/>
      <c r="G723" s="654"/>
      <c r="H723" s="655"/>
      <c r="I723" s="656">
        <v>0</v>
      </c>
      <c r="J723" s="657"/>
      <c r="K723" s="657"/>
      <c r="L723" s="657"/>
      <c r="M723" s="657"/>
      <c r="N723" s="657"/>
      <c r="O723" s="658"/>
      <c r="P723" s="511" t="e">
        <f ca="1">MAX(AK712:AS713)/2/SQRT(3)</f>
        <v>#N/A</v>
      </c>
      <c r="Q723" s="512"/>
      <c r="R723" s="512"/>
      <c r="S723" s="512"/>
      <c r="T723" s="512"/>
      <c r="U723" s="512"/>
      <c r="V723" s="513">
        <f ca="1">V722</f>
        <v>0</v>
      </c>
      <c r="W723" s="514"/>
      <c r="X723" s="515" t="s">
        <v>343</v>
      </c>
      <c r="Y723" s="516"/>
      <c r="Z723" s="516"/>
      <c r="AA723" s="516"/>
      <c r="AB723" s="517"/>
      <c r="AC723" s="508">
        <v>1</v>
      </c>
      <c r="AD723" s="509"/>
      <c r="AE723" s="509"/>
      <c r="AF723" s="509"/>
      <c r="AG723" s="510"/>
      <c r="AH723" s="511" t="e">
        <f ca="1">P723*AC723</f>
        <v>#N/A</v>
      </c>
      <c r="AI723" s="512"/>
      <c r="AJ723" s="512"/>
      <c r="AK723" s="512"/>
      <c r="AL723" s="512"/>
      <c r="AM723" s="512"/>
      <c r="AN723" s="513">
        <f ca="1">V723</f>
        <v>0</v>
      </c>
      <c r="AO723" s="514"/>
      <c r="AP723" s="515">
        <f>1/2*(100/20)^2</f>
        <v>12.5</v>
      </c>
      <c r="AQ723" s="516"/>
      <c r="AR723" s="516"/>
      <c r="AS723" s="517"/>
      <c r="AT723" s="312"/>
    </row>
    <row r="724" spans="1:92" ht="18" customHeight="1">
      <c r="A724" s="312"/>
      <c r="B724" s="641" t="s">
        <v>322</v>
      </c>
      <c r="C724" s="642"/>
      <c r="D724" s="653" t="s">
        <v>727</v>
      </c>
      <c r="E724" s="654"/>
      <c r="F724" s="654"/>
      <c r="G724" s="654"/>
      <c r="H724" s="655"/>
      <c r="I724" s="656">
        <v>0</v>
      </c>
      <c r="J724" s="657"/>
      <c r="K724" s="657"/>
      <c r="L724" s="657"/>
      <c r="M724" s="657"/>
      <c r="N724" s="657"/>
      <c r="O724" s="658"/>
      <c r="P724" s="511" t="e">
        <f ca="1">ABS(H664/2/SQRT(3))</f>
        <v>#N/A</v>
      </c>
      <c r="Q724" s="512"/>
      <c r="R724" s="512"/>
      <c r="S724" s="512"/>
      <c r="T724" s="512"/>
      <c r="U724" s="512"/>
      <c r="V724" s="513">
        <f ca="1">V723</f>
        <v>0</v>
      </c>
      <c r="W724" s="514"/>
      <c r="X724" s="515" t="s">
        <v>343</v>
      </c>
      <c r="Y724" s="516"/>
      <c r="Z724" s="516"/>
      <c r="AA724" s="516"/>
      <c r="AB724" s="517"/>
      <c r="AC724" s="508">
        <v>1</v>
      </c>
      <c r="AD724" s="509"/>
      <c r="AE724" s="509"/>
      <c r="AF724" s="509"/>
      <c r="AG724" s="510"/>
      <c r="AH724" s="511" t="e">
        <f ca="1">ABS(P724*AC724)</f>
        <v>#N/A</v>
      </c>
      <c r="AI724" s="512"/>
      <c r="AJ724" s="512"/>
      <c r="AK724" s="512"/>
      <c r="AL724" s="512"/>
      <c r="AM724" s="512"/>
      <c r="AN724" s="513">
        <f ca="1">V724</f>
        <v>0</v>
      </c>
      <c r="AO724" s="514"/>
      <c r="AP724" s="515">
        <f>1/2*(100/20)^2</f>
        <v>12.5</v>
      </c>
      <c r="AQ724" s="516"/>
      <c r="AR724" s="516"/>
      <c r="AS724" s="517"/>
      <c r="AT724" s="312"/>
    </row>
    <row r="725" spans="1:92" ht="18" customHeight="1">
      <c r="A725" s="312"/>
      <c r="B725" s="641" t="s">
        <v>247</v>
      </c>
      <c r="C725" s="642"/>
      <c r="D725" s="643" t="s">
        <v>728</v>
      </c>
      <c r="E725" s="644"/>
      <c r="F725" s="644"/>
      <c r="G725" s="644"/>
      <c r="H725" s="645"/>
      <c r="I725" s="646" t="e">
        <f ca="1">AN705</f>
        <v>#N/A</v>
      </c>
      <c r="J725" s="647"/>
      <c r="K725" s="647"/>
      <c r="L725" s="647"/>
      <c r="M725" s="513">
        <f ca="1">AN704</f>
        <v>0</v>
      </c>
      <c r="N725" s="564"/>
      <c r="O725" s="565"/>
      <c r="P725" s="664" t="s">
        <v>346</v>
      </c>
      <c r="Q725" s="665"/>
      <c r="R725" s="665"/>
      <c r="S725" s="665"/>
      <c r="T725" s="665"/>
      <c r="U725" s="665"/>
      <c r="V725" s="665"/>
      <c r="W725" s="666"/>
      <c r="X725" s="505" t="s">
        <v>346</v>
      </c>
      <c r="Y725" s="648"/>
      <c r="Z725" s="648"/>
      <c r="AA725" s="648"/>
      <c r="AB725" s="569"/>
      <c r="AC725" s="518" t="s">
        <v>346</v>
      </c>
      <c r="AD725" s="519"/>
      <c r="AE725" s="519"/>
      <c r="AF725" s="519"/>
      <c r="AG725" s="520"/>
      <c r="AH725" s="511" t="e">
        <f ca="1">SQRT(SUMSQ(AH719,AH720))</f>
        <v>#N/A</v>
      </c>
      <c r="AI725" s="512"/>
      <c r="AJ725" s="512"/>
      <c r="AK725" s="512"/>
      <c r="AL725" s="512"/>
      <c r="AM725" s="513">
        <f ca="1">M725</f>
        <v>0</v>
      </c>
      <c r="AN725" s="513"/>
      <c r="AO725" s="514"/>
      <c r="AP725" s="505" t="e">
        <f ca="1">IF(AP720="∞","∞",ROUNDDOWN(AH725^4/(AH720^4/AP720),0))</f>
        <v>#VALUE!</v>
      </c>
      <c r="AQ725" s="506"/>
      <c r="AR725" s="506"/>
      <c r="AS725" s="507"/>
      <c r="AT725" s="312"/>
      <c r="BD725" s="90"/>
      <c r="BE725" s="90"/>
      <c r="BF725" s="90"/>
      <c r="BG725" s="90"/>
      <c r="BH725" s="91"/>
      <c r="BI725" s="92"/>
      <c r="BJ725" s="92"/>
      <c r="BK725" s="93"/>
      <c r="BL725" s="93"/>
      <c r="BM725" s="93"/>
      <c r="BN725" s="93"/>
      <c r="BO725" s="93"/>
      <c r="BP725" s="93"/>
      <c r="BQ725" s="93"/>
      <c r="BR725" s="93"/>
      <c r="BS725" s="94"/>
      <c r="BT725" s="308"/>
      <c r="BU725" s="308"/>
      <c r="BV725" s="308"/>
      <c r="BW725" s="307"/>
      <c r="BX725" s="95"/>
      <c r="BY725" s="95"/>
      <c r="BZ725" s="95"/>
      <c r="CA725" s="95"/>
      <c r="CB725" s="95"/>
      <c r="CC725" s="129"/>
      <c r="CD725" s="129"/>
      <c r="CE725" s="129"/>
      <c r="CF725" s="129"/>
      <c r="CG725" s="129"/>
      <c r="CH725" s="91"/>
      <c r="CI725" s="92"/>
      <c r="CJ725" s="92"/>
      <c r="CK725" s="94"/>
      <c r="CL725" s="308"/>
      <c r="CM725" s="308"/>
      <c r="CN725" s="307"/>
    </row>
    <row r="726" spans="1:92" s="312" customFormat="1" ht="18" customHeight="1"/>
    <row r="727" spans="1:92" s="89" customFormat="1" ht="18" customHeight="1">
      <c r="A727" s="96" t="s">
        <v>615</v>
      </c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  <c r="AR727" s="88"/>
      <c r="AS727" s="88"/>
      <c r="AT727" s="88"/>
    </row>
    <row r="728" spans="1:92" s="89" customFormat="1" ht="18" customHeight="1">
      <c r="B728" s="92" t="s">
        <v>614</v>
      </c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  <c r="AR728" s="88"/>
      <c r="AS728" s="88"/>
      <c r="AT728" s="88"/>
    </row>
    <row r="729" spans="1:92" s="89" customFormat="1" ht="18" customHeight="1">
      <c r="A729" s="88"/>
      <c r="B729" s="88"/>
      <c r="C729" s="306"/>
      <c r="D729" s="88"/>
      <c r="E729" s="125"/>
      <c r="F729" s="88"/>
      <c r="G729" s="119" t="s">
        <v>759</v>
      </c>
      <c r="H729" s="503" t="s">
        <v>305</v>
      </c>
      <c r="I729" s="503"/>
      <c r="J729" s="504" t="e">
        <f ca="1">AH725</f>
        <v>#N/A</v>
      </c>
      <c r="K729" s="504"/>
      <c r="L729" s="504"/>
      <c r="M729" s="504"/>
      <c r="N729" s="343">
        <f ca="1">AM725</f>
        <v>0</v>
      </c>
      <c r="O729" s="310"/>
      <c r="P729" s="339"/>
      <c r="Q729" s="311" t="s">
        <v>347</v>
      </c>
      <c r="R729" s="504" t="e">
        <f ca="1">J729*2</f>
        <v>#N/A</v>
      </c>
      <c r="S729" s="504"/>
      <c r="T729" s="504"/>
      <c r="U729" s="504"/>
      <c r="V729" s="343">
        <f ca="1">N729</f>
        <v>0</v>
      </c>
      <c r="W729" s="312"/>
      <c r="X729" s="312"/>
      <c r="Y729" s="312"/>
      <c r="Z729" s="312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  <c r="AR729" s="88"/>
      <c r="AS729" s="88"/>
      <c r="AT729" s="88"/>
      <c r="AU729" s="88"/>
    </row>
  </sheetData>
  <mergeCells count="2766">
    <mergeCell ref="M107:Q107"/>
    <mergeCell ref="Q112:U112"/>
    <mergeCell ref="V112:V113"/>
    <mergeCell ref="W112:Z113"/>
    <mergeCell ref="AA112:AE113"/>
    <mergeCell ref="Q113:U113"/>
    <mergeCell ref="O116:Q116"/>
    <mergeCell ref="R116:T116"/>
    <mergeCell ref="U117:X118"/>
    <mergeCell ref="Y117:AC118"/>
    <mergeCell ref="U182:Y183"/>
    <mergeCell ref="AL443:AQ443"/>
    <mergeCell ref="B448:H450"/>
    <mergeCell ref="I448:O449"/>
    <mergeCell ref="P448:AC448"/>
    <mergeCell ref="AD448:AJ448"/>
    <mergeCell ref="P449:V449"/>
    <mergeCell ref="W449:AC449"/>
    <mergeCell ref="AD449:AJ449"/>
    <mergeCell ref="I450:O450"/>
    <mergeCell ref="P450:V450"/>
    <mergeCell ref="AF442:AK442"/>
    <mergeCell ref="AL442:AQ442"/>
    <mergeCell ref="B443:G443"/>
    <mergeCell ref="H443:M443"/>
    <mergeCell ref="N443:S443"/>
    <mergeCell ref="B445:G445"/>
    <mergeCell ref="H445:M445"/>
    <mergeCell ref="T443:Y443"/>
    <mergeCell ref="Z443:AE443"/>
    <mergeCell ref="AF443:AK443"/>
    <mergeCell ref="B442:G442"/>
    <mergeCell ref="H442:M442"/>
    <mergeCell ref="N442:S442"/>
    <mergeCell ref="B444:G444"/>
    <mergeCell ref="H444:M444"/>
    <mergeCell ref="T442:AE442"/>
    <mergeCell ref="B452:H452"/>
    <mergeCell ref="I452:O452"/>
    <mergeCell ref="P452:V452"/>
    <mergeCell ref="W452:AC452"/>
    <mergeCell ref="AD452:AJ452"/>
    <mergeCell ref="B453:H453"/>
    <mergeCell ref="I453:O453"/>
    <mergeCell ref="P453:V453"/>
    <mergeCell ref="W453:AC453"/>
    <mergeCell ref="AD453:AJ453"/>
    <mergeCell ref="W450:AC450"/>
    <mergeCell ref="AD450:AJ450"/>
    <mergeCell ref="B451:H451"/>
    <mergeCell ref="I451:O451"/>
    <mergeCell ref="P451:V451"/>
    <mergeCell ref="W451:AC451"/>
    <mergeCell ref="AD451:AJ451"/>
    <mergeCell ref="B456:H456"/>
    <mergeCell ref="I456:O456"/>
    <mergeCell ref="P456:V456"/>
    <mergeCell ref="W456:AC456"/>
    <mergeCell ref="AD456:AJ456"/>
    <mergeCell ref="B457:H457"/>
    <mergeCell ref="I457:O457"/>
    <mergeCell ref="P457:V457"/>
    <mergeCell ref="W457:AC457"/>
    <mergeCell ref="AD457:AJ457"/>
    <mergeCell ref="B454:H454"/>
    <mergeCell ref="I454:O454"/>
    <mergeCell ref="P454:V454"/>
    <mergeCell ref="W454:AC454"/>
    <mergeCell ref="AD454:AJ454"/>
    <mergeCell ref="B455:H455"/>
    <mergeCell ref="I455:O455"/>
    <mergeCell ref="P455:V455"/>
    <mergeCell ref="W455:AC455"/>
    <mergeCell ref="AD455:AJ455"/>
    <mergeCell ref="B460:H460"/>
    <mergeCell ref="I460:O460"/>
    <mergeCell ref="P460:V460"/>
    <mergeCell ref="W460:AC460"/>
    <mergeCell ref="AD460:AJ460"/>
    <mergeCell ref="B461:H461"/>
    <mergeCell ref="I461:O461"/>
    <mergeCell ref="P461:V461"/>
    <mergeCell ref="W461:AC461"/>
    <mergeCell ref="AD461:AJ461"/>
    <mergeCell ref="B458:H458"/>
    <mergeCell ref="I458:O458"/>
    <mergeCell ref="P458:V458"/>
    <mergeCell ref="W458:AC458"/>
    <mergeCell ref="AD458:AJ458"/>
    <mergeCell ref="B459:H459"/>
    <mergeCell ref="I459:O459"/>
    <mergeCell ref="P459:V459"/>
    <mergeCell ref="W459:AC459"/>
    <mergeCell ref="AD459:AJ459"/>
    <mergeCell ref="B464:H464"/>
    <mergeCell ref="I464:O464"/>
    <mergeCell ref="P464:V464"/>
    <mergeCell ref="W464:AC464"/>
    <mergeCell ref="AD464:AJ464"/>
    <mergeCell ref="B465:H465"/>
    <mergeCell ref="I465:O465"/>
    <mergeCell ref="P465:V465"/>
    <mergeCell ref="W465:AC465"/>
    <mergeCell ref="AD465:AJ465"/>
    <mergeCell ref="B462:H462"/>
    <mergeCell ref="I462:O462"/>
    <mergeCell ref="P462:V462"/>
    <mergeCell ref="W462:AC462"/>
    <mergeCell ref="AD462:AJ462"/>
    <mergeCell ref="B463:H463"/>
    <mergeCell ref="I463:O463"/>
    <mergeCell ref="P463:V463"/>
    <mergeCell ref="W463:AC463"/>
    <mergeCell ref="AD463:AJ463"/>
    <mergeCell ref="B468:H468"/>
    <mergeCell ref="I468:O468"/>
    <mergeCell ref="P468:V468"/>
    <mergeCell ref="W468:AC468"/>
    <mergeCell ref="AD468:AJ468"/>
    <mergeCell ref="B469:H469"/>
    <mergeCell ref="I469:O469"/>
    <mergeCell ref="P469:V469"/>
    <mergeCell ref="W469:AC469"/>
    <mergeCell ref="AD469:AJ469"/>
    <mergeCell ref="B466:H466"/>
    <mergeCell ref="I466:O466"/>
    <mergeCell ref="P466:V466"/>
    <mergeCell ref="W466:AC466"/>
    <mergeCell ref="AD466:AJ466"/>
    <mergeCell ref="B467:H467"/>
    <mergeCell ref="I467:O467"/>
    <mergeCell ref="P467:V467"/>
    <mergeCell ref="W467:AC467"/>
    <mergeCell ref="AD467:AJ467"/>
    <mergeCell ref="B472:H472"/>
    <mergeCell ref="I472:O472"/>
    <mergeCell ref="P472:V472"/>
    <mergeCell ref="W472:AC472"/>
    <mergeCell ref="AD472:AJ472"/>
    <mergeCell ref="B473:H473"/>
    <mergeCell ref="I473:O473"/>
    <mergeCell ref="P473:V473"/>
    <mergeCell ref="W473:AC473"/>
    <mergeCell ref="AD473:AJ473"/>
    <mergeCell ref="B470:H470"/>
    <mergeCell ref="I470:O470"/>
    <mergeCell ref="P470:V470"/>
    <mergeCell ref="W470:AC470"/>
    <mergeCell ref="AD470:AJ470"/>
    <mergeCell ref="B471:H471"/>
    <mergeCell ref="I471:O471"/>
    <mergeCell ref="P471:V471"/>
    <mergeCell ref="W471:AC471"/>
    <mergeCell ref="AD471:AJ471"/>
    <mergeCell ref="B476:H476"/>
    <mergeCell ref="I476:O476"/>
    <mergeCell ref="P476:V476"/>
    <mergeCell ref="W476:AC476"/>
    <mergeCell ref="AD476:AJ476"/>
    <mergeCell ref="B477:H477"/>
    <mergeCell ref="I477:O477"/>
    <mergeCell ref="P477:V477"/>
    <mergeCell ref="W477:AC477"/>
    <mergeCell ref="AD477:AJ477"/>
    <mergeCell ref="B474:H474"/>
    <mergeCell ref="I474:O474"/>
    <mergeCell ref="P474:V474"/>
    <mergeCell ref="W474:AC474"/>
    <mergeCell ref="AD474:AJ474"/>
    <mergeCell ref="B475:H475"/>
    <mergeCell ref="I475:O475"/>
    <mergeCell ref="P475:V475"/>
    <mergeCell ref="W475:AC475"/>
    <mergeCell ref="AD475:AJ475"/>
    <mergeCell ref="B480:H480"/>
    <mergeCell ref="I480:O480"/>
    <mergeCell ref="P480:V480"/>
    <mergeCell ref="W480:AC480"/>
    <mergeCell ref="AD480:AJ480"/>
    <mergeCell ref="B483:H485"/>
    <mergeCell ref="I483:O484"/>
    <mergeCell ref="P483:AG483"/>
    <mergeCell ref="AH483:AS483"/>
    <mergeCell ref="P484:U484"/>
    <mergeCell ref="B478:H478"/>
    <mergeCell ref="I478:O478"/>
    <mergeCell ref="P478:V478"/>
    <mergeCell ref="W478:AC478"/>
    <mergeCell ref="AD478:AJ478"/>
    <mergeCell ref="B479:H479"/>
    <mergeCell ref="I479:O479"/>
    <mergeCell ref="P479:V479"/>
    <mergeCell ref="W479:AC479"/>
    <mergeCell ref="AD479:AJ479"/>
    <mergeCell ref="AN486:AS487"/>
    <mergeCell ref="B487:H487"/>
    <mergeCell ref="I487:O487"/>
    <mergeCell ref="P487:U487"/>
    <mergeCell ref="V487:AA487"/>
    <mergeCell ref="AB487:AG487"/>
    <mergeCell ref="B486:H486"/>
    <mergeCell ref="I486:O486"/>
    <mergeCell ref="P486:U486"/>
    <mergeCell ref="V486:AA486"/>
    <mergeCell ref="AB486:AG486"/>
    <mergeCell ref="AH486:AM487"/>
    <mergeCell ref="V484:AA484"/>
    <mergeCell ref="AB484:AG484"/>
    <mergeCell ref="AH484:AM484"/>
    <mergeCell ref="AN484:AS484"/>
    <mergeCell ref="I485:O485"/>
    <mergeCell ref="P485:U485"/>
    <mergeCell ref="V485:AA485"/>
    <mergeCell ref="AB485:AG485"/>
    <mergeCell ref="AH485:AM485"/>
    <mergeCell ref="AN485:AS485"/>
    <mergeCell ref="B494:H494"/>
    <mergeCell ref="I494:O494"/>
    <mergeCell ref="P494:V494"/>
    <mergeCell ref="W494:AC494"/>
    <mergeCell ref="AD494:AJ494"/>
    <mergeCell ref="AK494:AS494"/>
    <mergeCell ref="AD492:AJ492"/>
    <mergeCell ref="AK492:AS492"/>
    <mergeCell ref="B493:H493"/>
    <mergeCell ref="I493:O493"/>
    <mergeCell ref="P493:V493"/>
    <mergeCell ref="W493:AC493"/>
    <mergeCell ref="AD493:AJ493"/>
    <mergeCell ref="AK493:AS493"/>
    <mergeCell ref="B490:H492"/>
    <mergeCell ref="I490:O491"/>
    <mergeCell ref="P490:AS490"/>
    <mergeCell ref="P491:V491"/>
    <mergeCell ref="W491:AC491"/>
    <mergeCell ref="AD491:AJ491"/>
    <mergeCell ref="AK491:AS491"/>
    <mergeCell ref="I492:O492"/>
    <mergeCell ref="P492:V492"/>
    <mergeCell ref="W492:AC492"/>
    <mergeCell ref="AH499:AO499"/>
    <mergeCell ref="AP499:AS499"/>
    <mergeCell ref="B500:C500"/>
    <mergeCell ref="D500:H500"/>
    <mergeCell ref="I500:L500"/>
    <mergeCell ref="M500:O500"/>
    <mergeCell ref="P500:T500"/>
    <mergeCell ref="U500:W500"/>
    <mergeCell ref="X500:AB500"/>
    <mergeCell ref="AC500:AG500"/>
    <mergeCell ref="AH497:AO497"/>
    <mergeCell ref="AP497:AS497"/>
    <mergeCell ref="D498:H499"/>
    <mergeCell ref="I498:O498"/>
    <mergeCell ref="P498:W498"/>
    <mergeCell ref="X498:AB498"/>
    <mergeCell ref="AC498:AG498"/>
    <mergeCell ref="AH498:AO498"/>
    <mergeCell ref="AP498:AS498"/>
    <mergeCell ref="I499:O499"/>
    <mergeCell ref="B497:C499"/>
    <mergeCell ref="D497:H497"/>
    <mergeCell ref="I497:O497"/>
    <mergeCell ref="P497:W497"/>
    <mergeCell ref="X497:AB497"/>
    <mergeCell ref="AC497:AG497"/>
    <mergeCell ref="P499:W499"/>
    <mergeCell ref="X499:AB499"/>
    <mergeCell ref="AC499:AG499"/>
    <mergeCell ref="AC501:AG501"/>
    <mergeCell ref="AH501:AL501"/>
    <mergeCell ref="AM501:AO501"/>
    <mergeCell ref="AP501:AS501"/>
    <mergeCell ref="B502:C502"/>
    <mergeCell ref="D502:H502"/>
    <mergeCell ref="I502:O502"/>
    <mergeCell ref="P502:U502"/>
    <mergeCell ref="V502:W502"/>
    <mergeCell ref="X502:AB502"/>
    <mergeCell ref="AH500:AL500"/>
    <mergeCell ref="AM500:AO500"/>
    <mergeCell ref="AP500:AS500"/>
    <mergeCell ref="B501:C501"/>
    <mergeCell ref="D501:H501"/>
    <mergeCell ref="I501:L501"/>
    <mergeCell ref="M501:O501"/>
    <mergeCell ref="P501:T501"/>
    <mergeCell ref="U501:W501"/>
    <mergeCell ref="X501:AB501"/>
    <mergeCell ref="AH503:AM503"/>
    <mergeCell ref="AN503:AO503"/>
    <mergeCell ref="AP503:AS503"/>
    <mergeCell ref="B504:C504"/>
    <mergeCell ref="D504:H504"/>
    <mergeCell ref="I504:O504"/>
    <mergeCell ref="P504:U504"/>
    <mergeCell ref="V504:W504"/>
    <mergeCell ref="X504:AB504"/>
    <mergeCell ref="AC502:AG502"/>
    <mergeCell ref="AH502:AM502"/>
    <mergeCell ref="AN502:AO502"/>
    <mergeCell ref="AP502:AS502"/>
    <mergeCell ref="B503:C503"/>
    <mergeCell ref="D503:H503"/>
    <mergeCell ref="I503:O503"/>
    <mergeCell ref="P503:U503"/>
    <mergeCell ref="V503:W503"/>
    <mergeCell ref="X503:AB503"/>
    <mergeCell ref="B506:C506"/>
    <mergeCell ref="D506:H506"/>
    <mergeCell ref="I506:L506"/>
    <mergeCell ref="M506:O506"/>
    <mergeCell ref="P506:W506"/>
    <mergeCell ref="X506:AB506"/>
    <mergeCell ref="AC504:AG504"/>
    <mergeCell ref="AH504:AM504"/>
    <mergeCell ref="AN504:AO504"/>
    <mergeCell ref="AP504:AS504"/>
    <mergeCell ref="B505:C505"/>
    <mergeCell ref="D505:H505"/>
    <mergeCell ref="I505:O505"/>
    <mergeCell ref="P505:U505"/>
    <mergeCell ref="V505:W505"/>
    <mergeCell ref="X505:AB505"/>
    <mergeCell ref="AC506:AG506"/>
    <mergeCell ref="AH506:AL506"/>
    <mergeCell ref="AM506:AO506"/>
    <mergeCell ref="B515:G515"/>
    <mergeCell ref="H515:M515"/>
    <mergeCell ref="N515:S515"/>
    <mergeCell ref="B517:G517"/>
    <mergeCell ref="Z516:AE516"/>
    <mergeCell ref="AF516:AK516"/>
    <mergeCell ref="AL516:AQ516"/>
    <mergeCell ref="B521:H523"/>
    <mergeCell ref="I521:O522"/>
    <mergeCell ref="P521:AC521"/>
    <mergeCell ref="AD521:AJ521"/>
    <mergeCell ref="P522:V522"/>
    <mergeCell ref="W522:AC522"/>
    <mergeCell ref="AD522:AJ522"/>
    <mergeCell ref="H517:M517"/>
    <mergeCell ref="T515:AE515"/>
    <mergeCell ref="AF515:AK515"/>
    <mergeCell ref="AL515:AQ515"/>
    <mergeCell ref="B516:G516"/>
    <mergeCell ref="H516:M516"/>
    <mergeCell ref="N516:S516"/>
    <mergeCell ref="B518:G518"/>
    <mergeCell ref="H518:M518"/>
    <mergeCell ref="T516:Y516"/>
    <mergeCell ref="B525:H525"/>
    <mergeCell ref="I525:O525"/>
    <mergeCell ref="P525:V525"/>
    <mergeCell ref="W525:AC525"/>
    <mergeCell ref="AD525:AJ525"/>
    <mergeCell ref="B526:H526"/>
    <mergeCell ref="I526:O526"/>
    <mergeCell ref="P526:V526"/>
    <mergeCell ref="W526:AC526"/>
    <mergeCell ref="AD526:AJ526"/>
    <mergeCell ref="I523:O523"/>
    <mergeCell ref="P523:V523"/>
    <mergeCell ref="W523:AC523"/>
    <mergeCell ref="AD523:AJ523"/>
    <mergeCell ref="B524:H524"/>
    <mergeCell ref="I524:O524"/>
    <mergeCell ref="P524:V524"/>
    <mergeCell ref="W524:AC524"/>
    <mergeCell ref="AD524:AJ524"/>
    <mergeCell ref="B529:H529"/>
    <mergeCell ref="I529:O529"/>
    <mergeCell ref="P529:V529"/>
    <mergeCell ref="W529:AC529"/>
    <mergeCell ref="AD529:AJ529"/>
    <mergeCell ref="B530:H530"/>
    <mergeCell ref="I530:O530"/>
    <mergeCell ref="P530:V530"/>
    <mergeCell ref="W530:AC530"/>
    <mergeCell ref="AD530:AJ530"/>
    <mergeCell ref="B527:H527"/>
    <mergeCell ref="I527:O527"/>
    <mergeCell ref="P527:V527"/>
    <mergeCell ref="W527:AC527"/>
    <mergeCell ref="AD527:AJ527"/>
    <mergeCell ref="B528:H528"/>
    <mergeCell ref="I528:O528"/>
    <mergeCell ref="P528:V528"/>
    <mergeCell ref="W528:AC528"/>
    <mergeCell ref="AD528:AJ528"/>
    <mergeCell ref="B533:H533"/>
    <mergeCell ref="I533:O533"/>
    <mergeCell ref="P533:V533"/>
    <mergeCell ref="W533:AC533"/>
    <mergeCell ref="AD533:AJ533"/>
    <mergeCell ref="B534:H534"/>
    <mergeCell ref="I534:O534"/>
    <mergeCell ref="P534:V534"/>
    <mergeCell ref="W534:AC534"/>
    <mergeCell ref="AD534:AJ534"/>
    <mergeCell ref="B531:H531"/>
    <mergeCell ref="I531:O531"/>
    <mergeCell ref="P531:V531"/>
    <mergeCell ref="W531:AC531"/>
    <mergeCell ref="AD531:AJ531"/>
    <mergeCell ref="B532:H532"/>
    <mergeCell ref="I532:O532"/>
    <mergeCell ref="P532:V532"/>
    <mergeCell ref="W532:AC532"/>
    <mergeCell ref="AD532:AJ532"/>
    <mergeCell ref="B537:H537"/>
    <mergeCell ref="I537:O537"/>
    <mergeCell ref="P537:V537"/>
    <mergeCell ref="W537:AC537"/>
    <mergeCell ref="AD537:AJ537"/>
    <mergeCell ref="B538:H538"/>
    <mergeCell ref="I538:O538"/>
    <mergeCell ref="P538:V538"/>
    <mergeCell ref="W538:AC538"/>
    <mergeCell ref="AD538:AJ538"/>
    <mergeCell ref="B535:H535"/>
    <mergeCell ref="I535:O535"/>
    <mergeCell ref="P535:V535"/>
    <mergeCell ref="W535:AC535"/>
    <mergeCell ref="AD535:AJ535"/>
    <mergeCell ref="B536:H536"/>
    <mergeCell ref="I536:O536"/>
    <mergeCell ref="P536:V536"/>
    <mergeCell ref="W536:AC536"/>
    <mergeCell ref="AD536:AJ536"/>
    <mergeCell ref="B541:H541"/>
    <mergeCell ref="I541:O541"/>
    <mergeCell ref="P541:V541"/>
    <mergeCell ref="W541:AC541"/>
    <mergeCell ref="AD541:AJ541"/>
    <mergeCell ref="B542:H542"/>
    <mergeCell ref="I542:O542"/>
    <mergeCell ref="P542:V542"/>
    <mergeCell ref="W542:AC542"/>
    <mergeCell ref="AD542:AJ542"/>
    <mergeCell ref="B539:H539"/>
    <mergeCell ref="I539:O539"/>
    <mergeCell ref="P539:V539"/>
    <mergeCell ref="W539:AC539"/>
    <mergeCell ref="AD539:AJ539"/>
    <mergeCell ref="B540:H540"/>
    <mergeCell ref="I540:O540"/>
    <mergeCell ref="P540:V540"/>
    <mergeCell ref="W540:AC540"/>
    <mergeCell ref="AD540:AJ540"/>
    <mergeCell ref="B545:H545"/>
    <mergeCell ref="I545:O545"/>
    <mergeCell ref="P545:V545"/>
    <mergeCell ref="W545:AC545"/>
    <mergeCell ref="AD545:AJ545"/>
    <mergeCell ref="B546:H546"/>
    <mergeCell ref="I546:O546"/>
    <mergeCell ref="P546:V546"/>
    <mergeCell ref="W546:AC546"/>
    <mergeCell ref="AD546:AJ546"/>
    <mergeCell ref="B543:H543"/>
    <mergeCell ref="I543:O543"/>
    <mergeCell ref="P543:V543"/>
    <mergeCell ref="W543:AC543"/>
    <mergeCell ref="AD543:AJ543"/>
    <mergeCell ref="B544:H544"/>
    <mergeCell ref="I544:O544"/>
    <mergeCell ref="P544:V544"/>
    <mergeCell ref="W544:AC544"/>
    <mergeCell ref="AD544:AJ544"/>
    <mergeCell ref="B549:H549"/>
    <mergeCell ref="I549:O549"/>
    <mergeCell ref="P549:V549"/>
    <mergeCell ref="W549:AC549"/>
    <mergeCell ref="AD549:AJ549"/>
    <mergeCell ref="B550:H550"/>
    <mergeCell ref="I550:O550"/>
    <mergeCell ref="P550:V550"/>
    <mergeCell ref="W550:AC550"/>
    <mergeCell ref="AD550:AJ550"/>
    <mergeCell ref="B547:H547"/>
    <mergeCell ref="I547:O547"/>
    <mergeCell ref="P547:V547"/>
    <mergeCell ref="W547:AC547"/>
    <mergeCell ref="AD547:AJ547"/>
    <mergeCell ref="B548:H548"/>
    <mergeCell ref="I548:O548"/>
    <mergeCell ref="P548:V548"/>
    <mergeCell ref="W548:AC548"/>
    <mergeCell ref="AD548:AJ548"/>
    <mergeCell ref="B553:H553"/>
    <mergeCell ref="I553:O553"/>
    <mergeCell ref="P553:V553"/>
    <mergeCell ref="W553:AC553"/>
    <mergeCell ref="AD553:AJ553"/>
    <mergeCell ref="B556:H558"/>
    <mergeCell ref="I556:O557"/>
    <mergeCell ref="P556:AG556"/>
    <mergeCell ref="AH556:AS556"/>
    <mergeCell ref="P557:U557"/>
    <mergeCell ref="B551:H551"/>
    <mergeCell ref="I551:O551"/>
    <mergeCell ref="P551:V551"/>
    <mergeCell ref="W551:AC551"/>
    <mergeCell ref="AD551:AJ551"/>
    <mergeCell ref="B552:H552"/>
    <mergeCell ref="I552:O552"/>
    <mergeCell ref="P552:V552"/>
    <mergeCell ref="W552:AC552"/>
    <mergeCell ref="AD552:AJ552"/>
    <mergeCell ref="AN559:AS560"/>
    <mergeCell ref="B560:H560"/>
    <mergeCell ref="I560:O560"/>
    <mergeCell ref="P560:U560"/>
    <mergeCell ref="V560:AA560"/>
    <mergeCell ref="AB560:AG560"/>
    <mergeCell ref="B559:H559"/>
    <mergeCell ref="I559:O559"/>
    <mergeCell ref="P559:U559"/>
    <mergeCell ref="V559:AA559"/>
    <mergeCell ref="AB559:AG559"/>
    <mergeCell ref="AH559:AM560"/>
    <mergeCell ref="V557:AA557"/>
    <mergeCell ref="AB557:AG557"/>
    <mergeCell ref="AH557:AM557"/>
    <mergeCell ref="AN557:AS557"/>
    <mergeCell ref="I558:O558"/>
    <mergeCell ref="P558:U558"/>
    <mergeCell ref="V558:AA558"/>
    <mergeCell ref="AB558:AG558"/>
    <mergeCell ref="AH558:AM558"/>
    <mergeCell ref="AN558:AS558"/>
    <mergeCell ref="B567:H567"/>
    <mergeCell ref="I567:O567"/>
    <mergeCell ref="P567:V567"/>
    <mergeCell ref="W567:AC567"/>
    <mergeCell ref="AD567:AJ567"/>
    <mergeCell ref="AK567:AS567"/>
    <mergeCell ref="AD565:AJ565"/>
    <mergeCell ref="AK565:AS565"/>
    <mergeCell ref="B566:H566"/>
    <mergeCell ref="I566:O566"/>
    <mergeCell ref="P566:V566"/>
    <mergeCell ref="W566:AC566"/>
    <mergeCell ref="AD566:AJ566"/>
    <mergeCell ref="AK566:AS566"/>
    <mergeCell ref="B563:H565"/>
    <mergeCell ref="I563:O564"/>
    <mergeCell ref="P563:AS563"/>
    <mergeCell ref="P564:V564"/>
    <mergeCell ref="W564:AC564"/>
    <mergeCell ref="AD564:AJ564"/>
    <mergeCell ref="AK564:AS564"/>
    <mergeCell ref="I565:O565"/>
    <mergeCell ref="P565:V565"/>
    <mergeCell ref="W565:AC565"/>
    <mergeCell ref="AH570:AO570"/>
    <mergeCell ref="AP570:AS570"/>
    <mergeCell ref="D571:H572"/>
    <mergeCell ref="I571:O571"/>
    <mergeCell ref="P571:W571"/>
    <mergeCell ref="X571:AB571"/>
    <mergeCell ref="AC571:AG571"/>
    <mergeCell ref="AH571:AO571"/>
    <mergeCell ref="AP571:AS571"/>
    <mergeCell ref="I572:O572"/>
    <mergeCell ref="B570:C572"/>
    <mergeCell ref="D570:H570"/>
    <mergeCell ref="I570:O570"/>
    <mergeCell ref="P570:W570"/>
    <mergeCell ref="X570:AB570"/>
    <mergeCell ref="AC570:AG570"/>
    <mergeCell ref="P572:W572"/>
    <mergeCell ref="X572:AB572"/>
    <mergeCell ref="AC572:AG572"/>
    <mergeCell ref="AH573:AL573"/>
    <mergeCell ref="AM573:AO573"/>
    <mergeCell ref="AP573:AS573"/>
    <mergeCell ref="B574:C574"/>
    <mergeCell ref="D574:H574"/>
    <mergeCell ref="I574:L574"/>
    <mergeCell ref="M574:O574"/>
    <mergeCell ref="P574:T574"/>
    <mergeCell ref="U574:W574"/>
    <mergeCell ref="X574:AB574"/>
    <mergeCell ref="AH572:AO572"/>
    <mergeCell ref="AP572:AS572"/>
    <mergeCell ref="B573:C573"/>
    <mergeCell ref="D573:H573"/>
    <mergeCell ref="I573:L573"/>
    <mergeCell ref="M573:O573"/>
    <mergeCell ref="P573:T573"/>
    <mergeCell ref="U573:W573"/>
    <mergeCell ref="X573:AB573"/>
    <mergeCell ref="AC573:AG573"/>
    <mergeCell ref="AC575:AG575"/>
    <mergeCell ref="AH575:AM575"/>
    <mergeCell ref="AN575:AO575"/>
    <mergeCell ref="AP575:AS575"/>
    <mergeCell ref="B576:C576"/>
    <mergeCell ref="D576:H576"/>
    <mergeCell ref="I576:O576"/>
    <mergeCell ref="P576:U576"/>
    <mergeCell ref="V576:W576"/>
    <mergeCell ref="X576:AB576"/>
    <mergeCell ref="AC574:AG574"/>
    <mergeCell ref="AH574:AL574"/>
    <mergeCell ref="AM574:AO574"/>
    <mergeCell ref="AP574:AS574"/>
    <mergeCell ref="B575:C575"/>
    <mergeCell ref="D575:H575"/>
    <mergeCell ref="I575:O575"/>
    <mergeCell ref="P575:U575"/>
    <mergeCell ref="V575:W575"/>
    <mergeCell ref="X575:AB575"/>
    <mergeCell ref="AC577:AG577"/>
    <mergeCell ref="AH577:AM577"/>
    <mergeCell ref="AN577:AO577"/>
    <mergeCell ref="AP577:AS577"/>
    <mergeCell ref="B578:C578"/>
    <mergeCell ref="D578:H578"/>
    <mergeCell ref="I578:O578"/>
    <mergeCell ref="P578:U578"/>
    <mergeCell ref="V578:W578"/>
    <mergeCell ref="X578:AB578"/>
    <mergeCell ref="AC576:AG576"/>
    <mergeCell ref="AH576:AM576"/>
    <mergeCell ref="AN576:AO576"/>
    <mergeCell ref="AP576:AS576"/>
    <mergeCell ref="B577:C577"/>
    <mergeCell ref="D577:H577"/>
    <mergeCell ref="I577:O577"/>
    <mergeCell ref="P577:U577"/>
    <mergeCell ref="V577:W577"/>
    <mergeCell ref="X577:AB577"/>
    <mergeCell ref="AC579:AG579"/>
    <mergeCell ref="AH579:AL579"/>
    <mergeCell ref="AM579:AO579"/>
    <mergeCell ref="AP579:AS579"/>
    <mergeCell ref="AC578:AG578"/>
    <mergeCell ref="AH578:AM578"/>
    <mergeCell ref="AN578:AO578"/>
    <mergeCell ref="AP578:AS578"/>
    <mergeCell ref="B579:C579"/>
    <mergeCell ref="D579:H579"/>
    <mergeCell ref="I579:L579"/>
    <mergeCell ref="M579:O579"/>
    <mergeCell ref="P579:W579"/>
    <mergeCell ref="X579:AB579"/>
    <mergeCell ref="Z589:AE589"/>
    <mergeCell ref="AF589:AK589"/>
    <mergeCell ref="AL589:AQ589"/>
    <mergeCell ref="H590:M590"/>
    <mergeCell ref="T588:AE588"/>
    <mergeCell ref="AF588:AK588"/>
    <mergeCell ref="AL588:AQ588"/>
    <mergeCell ref="B589:G589"/>
    <mergeCell ref="H589:M589"/>
    <mergeCell ref="N589:S589"/>
    <mergeCell ref="B591:G591"/>
    <mergeCell ref="H591:M591"/>
    <mergeCell ref="T589:Y589"/>
    <mergeCell ref="N590:AK590"/>
    <mergeCell ref="N591:S591"/>
    <mergeCell ref="T591:Y591"/>
    <mergeCell ref="Z591:AE591"/>
    <mergeCell ref="AF591:AK591"/>
    <mergeCell ref="H583:I583"/>
    <mergeCell ref="J583:M583"/>
    <mergeCell ref="R583:U583"/>
    <mergeCell ref="B588:G588"/>
    <mergeCell ref="H588:M588"/>
    <mergeCell ref="N588:S588"/>
    <mergeCell ref="B590:G590"/>
    <mergeCell ref="B598:H598"/>
    <mergeCell ref="I598:O598"/>
    <mergeCell ref="P598:V598"/>
    <mergeCell ref="W598:AC598"/>
    <mergeCell ref="AD598:AJ598"/>
    <mergeCell ref="B599:H599"/>
    <mergeCell ref="I599:O599"/>
    <mergeCell ref="P599:V599"/>
    <mergeCell ref="W599:AC599"/>
    <mergeCell ref="AD599:AJ599"/>
    <mergeCell ref="I596:O596"/>
    <mergeCell ref="P596:V596"/>
    <mergeCell ref="W596:AC596"/>
    <mergeCell ref="AD596:AJ596"/>
    <mergeCell ref="B597:H597"/>
    <mergeCell ref="I597:O597"/>
    <mergeCell ref="P597:V597"/>
    <mergeCell ref="W597:AC597"/>
    <mergeCell ref="AD597:AJ597"/>
    <mergeCell ref="B594:H596"/>
    <mergeCell ref="I594:O595"/>
    <mergeCell ref="P594:AC594"/>
    <mergeCell ref="AD594:AJ594"/>
    <mergeCell ref="P595:V595"/>
    <mergeCell ref="W595:AC595"/>
    <mergeCell ref="AD595:AJ595"/>
    <mergeCell ref="B602:H602"/>
    <mergeCell ref="I602:O602"/>
    <mergeCell ref="P602:V602"/>
    <mergeCell ref="W602:AC602"/>
    <mergeCell ref="AD602:AJ602"/>
    <mergeCell ref="B603:H603"/>
    <mergeCell ref="I603:O603"/>
    <mergeCell ref="P603:V603"/>
    <mergeCell ref="W603:AC603"/>
    <mergeCell ref="AD603:AJ603"/>
    <mergeCell ref="B600:H600"/>
    <mergeCell ref="I600:O600"/>
    <mergeCell ref="P600:V600"/>
    <mergeCell ref="W600:AC600"/>
    <mergeCell ref="AD600:AJ600"/>
    <mergeCell ref="B601:H601"/>
    <mergeCell ref="I601:O601"/>
    <mergeCell ref="P601:V601"/>
    <mergeCell ref="W601:AC601"/>
    <mergeCell ref="AD601:AJ601"/>
    <mergeCell ref="B606:H606"/>
    <mergeCell ref="I606:O606"/>
    <mergeCell ref="P606:V606"/>
    <mergeCell ref="W606:AC606"/>
    <mergeCell ref="AD606:AJ606"/>
    <mergeCell ref="B607:H607"/>
    <mergeCell ref="I607:O607"/>
    <mergeCell ref="P607:V607"/>
    <mergeCell ref="W607:AC607"/>
    <mergeCell ref="AD607:AJ607"/>
    <mergeCell ref="B604:H604"/>
    <mergeCell ref="I604:O604"/>
    <mergeCell ref="P604:V604"/>
    <mergeCell ref="W604:AC604"/>
    <mergeCell ref="AD604:AJ604"/>
    <mergeCell ref="B605:H605"/>
    <mergeCell ref="I605:O605"/>
    <mergeCell ref="P605:V605"/>
    <mergeCell ref="W605:AC605"/>
    <mergeCell ref="AD605:AJ605"/>
    <mergeCell ref="B610:H610"/>
    <mergeCell ref="I610:O610"/>
    <mergeCell ref="P610:V610"/>
    <mergeCell ref="W610:AC610"/>
    <mergeCell ref="AD610:AJ610"/>
    <mergeCell ref="B611:H611"/>
    <mergeCell ref="I611:O611"/>
    <mergeCell ref="P611:V611"/>
    <mergeCell ref="W611:AC611"/>
    <mergeCell ref="AD611:AJ611"/>
    <mergeCell ref="B608:H608"/>
    <mergeCell ref="I608:O608"/>
    <mergeCell ref="P608:V608"/>
    <mergeCell ref="W608:AC608"/>
    <mergeCell ref="AD608:AJ608"/>
    <mergeCell ref="B609:H609"/>
    <mergeCell ref="I609:O609"/>
    <mergeCell ref="P609:V609"/>
    <mergeCell ref="W609:AC609"/>
    <mergeCell ref="AD609:AJ609"/>
    <mergeCell ref="B614:H614"/>
    <mergeCell ref="I614:O614"/>
    <mergeCell ref="P614:V614"/>
    <mergeCell ref="W614:AC614"/>
    <mergeCell ref="AD614:AJ614"/>
    <mergeCell ref="B615:H615"/>
    <mergeCell ref="I615:O615"/>
    <mergeCell ref="P615:V615"/>
    <mergeCell ref="W615:AC615"/>
    <mergeCell ref="AD615:AJ615"/>
    <mergeCell ref="B612:H612"/>
    <mergeCell ref="I612:O612"/>
    <mergeCell ref="P612:V612"/>
    <mergeCell ref="W612:AC612"/>
    <mergeCell ref="AD612:AJ612"/>
    <mergeCell ref="B613:H613"/>
    <mergeCell ref="I613:O613"/>
    <mergeCell ref="P613:V613"/>
    <mergeCell ref="W613:AC613"/>
    <mergeCell ref="AD613:AJ613"/>
    <mergeCell ref="B618:H618"/>
    <mergeCell ref="I618:O618"/>
    <mergeCell ref="P618:V618"/>
    <mergeCell ref="W618:AC618"/>
    <mergeCell ref="AD618:AJ618"/>
    <mergeCell ref="B619:H619"/>
    <mergeCell ref="I619:O619"/>
    <mergeCell ref="P619:V619"/>
    <mergeCell ref="W619:AC619"/>
    <mergeCell ref="AD619:AJ619"/>
    <mergeCell ref="B616:H616"/>
    <mergeCell ref="I616:O616"/>
    <mergeCell ref="P616:V616"/>
    <mergeCell ref="W616:AC616"/>
    <mergeCell ref="AD616:AJ616"/>
    <mergeCell ref="B617:H617"/>
    <mergeCell ref="I617:O617"/>
    <mergeCell ref="P617:V617"/>
    <mergeCell ref="W617:AC617"/>
    <mergeCell ref="AD617:AJ617"/>
    <mergeCell ref="B622:H622"/>
    <mergeCell ref="I622:O622"/>
    <mergeCell ref="P622:V622"/>
    <mergeCell ref="W622:AC622"/>
    <mergeCell ref="AD622:AJ622"/>
    <mergeCell ref="B623:H623"/>
    <mergeCell ref="I623:O623"/>
    <mergeCell ref="P623:V623"/>
    <mergeCell ref="W623:AC623"/>
    <mergeCell ref="AD623:AJ623"/>
    <mergeCell ref="B620:H620"/>
    <mergeCell ref="I620:O620"/>
    <mergeCell ref="P620:V620"/>
    <mergeCell ref="W620:AC620"/>
    <mergeCell ref="AD620:AJ620"/>
    <mergeCell ref="B621:H621"/>
    <mergeCell ref="I621:O621"/>
    <mergeCell ref="P621:V621"/>
    <mergeCell ref="W621:AC621"/>
    <mergeCell ref="AD621:AJ621"/>
    <mergeCell ref="B626:H626"/>
    <mergeCell ref="I626:O626"/>
    <mergeCell ref="P626:V626"/>
    <mergeCell ref="W626:AC626"/>
    <mergeCell ref="AD626:AJ626"/>
    <mergeCell ref="B629:H631"/>
    <mergeCell ref="I629:O630"/>
    <mergeCell ref="P629:AG629"/>
    <mergeCell ref="AH629:AS629"/>
    <mergeCell ref="P630:U630"/>
    <mergeCell ref="B624:H624"/>
    <mergeCell ref="I624:O624"/>
    <mergeCell ref="P624:V624"/>
    <mergeCell ref="W624:AC624"/>
    <mergeCell ref="AD624:AJ624"/>
    <mergeCell ref="B625:H625"/>
    <mergeCell ref="I625:O625"/>
    <mergeCell ref="P625:V625"/>
    <mergeCell ref="W625:AC625"/>
    <mergeCell ref="AD625:AJ625"/>
    <mergeCell ref="AN632:AS633"/>
    <mergeCell ref="B633:H633"/>
    <mergeCell ref="I633:O633"/>
    <mergeCell ref="P633:U633"/>
    <mergeCell ref="V633:AA633"/>
    <mergeCell ref="AB633:AG633"/>
    <mergeCell ref="B632:H632"/>
    <mergeCell ref="I632:O632"/>
    <mergeCell ref="P632:U632"/>
    <mergeCell ref="V632:AA632"/>
    <mergeCell ref="AB632:AG632"/>
    <mergeCell ref="AH632:AM633"/>
    <mergeCell ref="V630:AA630"/>
    <mergeCell ref="AB630:AG630"/>
    <mergeCell ref="AH630:AM630"/>
    <mergeCell ref="AN630:AS630"/>
    <mergeCell ref="I631:O631"/>
    <mergeCell ref="P631:U631"/>
    <mergeCell ref="V631:AA631"/>
    <mergeCell ref="AB631:AG631"/>
    <mergeCell ref="AH631:AM631"/>
    <mergeCell ref="AN631:AS631"/>
    <mergeCell ref="B640:H640"/>
    <mergeCell ref="I640:O640"/>
    <mergeCell ref="P640:V640"/>
    <mergeCell ref="W640:AC640"/>
    <mergeCell ref="AD640:AJ640"/>
    <mergeCell ref="AK640:AS640"/>
    <mergeCell ref="AD638:AJ638"/>
    <mergeCell ref="AK638:AS638"/>
    <mergeCell ref="B639:H639"/>
    <mergeCell ref="I639:O639"/>
    <mergeCell ref="P639:V639"/>
    <mergeCell ref="W639:AC639"/>
    <mergeCell ref="AD639:AJ639"/>
    <mergeCell ref="AK639:AS639"/>
    <mergeCell ref="B636:H638"/>
    <mergeCell ref="I636:O637"/>
    <mergeCell ref="P636:AS636"/>
    <mergeCell ref="P637:V637"/>
    <mergeCell ref="W637:AC637"/>
    <mergeCell ref="AD637:AJ637"/>
    <mergeCell ref="AK637:AS637"/>
    <mergeCell ref="I638:O638"/>
    <mergeCell ref="P638:V638"/>
    <mergeCell ref="W638:AC638"/>
    <mergeCell ref="AH643:AO643"/>
    <mergeCell ref="AP643:AS643"/>
    <mergeCell ref="D644:H645"/>
    <mergeCell ref="I644:O644"/>
    <mergeCell ref="P644:W644"/>
    <mergeCell ref="X644:AB644"/>
    <mergeCell ref="AC644:AG644"/>
    <mergeCell ref="AH644:AO644"/>
    <mergeCell ref="AP644:AS644"/>
    <mergeCell ref="I645:O645"/>
    <mergeCell ref="B643:C645"/>
    <mergeCell ref="D643:H643"/>
    <mergeCell ref="I643:O643"/>
    <mergeCell ref="P643:W643"/>
    <mergeCell ref="X643:AB643"/>
    <mergeCell ref="AC643:AG643"/>
    <mergeCell ref="P645:W645"/>
    <mergeCell ref="X645:AB645"/>
    <mergeCell ref="AC645:AG645"/>
    <mergeCell ref="AH646:AL646"/>
    <mergeCell ref="AM646:AO646"/>
    <mergeCell ref="AP646:AS646"/>
    <mergeCell ref="B647:C647"/>
    <mergeCell ref="D647:H647"/>
    <mergeCell ref="I647:L647"/>
    <mergeCell ref="M647:O647"/>
    <mergeCell ref="P647:T647"/>
    <mergeCell ref="U647:W647"/>
    <mergeCell ref="X647:AB647"/>
    <mergeCell ref="AH645:AO645"/>
    <mergeCell ref="AP645:AS645"/>
    <mergeCell ref="B646:C646"/>
    <mergeCell ref="D646:H646"/>
    <mergeCell ref="I646:L646"/>
    <mergeCell ref="M646:O646"/>
    <mergeCell ref="P646:T646"/>
    <mergeCell ref="U646:W646"/>
    <mergeCell ref="X646:AB646"/>
    <mergeCell ref="AC646:AG646"/>
    <mergeCell ref="AC648:AG648"/>
    <mergeCell ref="AH648:AM648"/>
    <mergeCell ref="AN648:AO648"/>
    <mergeCell ref="AP648:AS648"/>
    <mergeCell ref="B649:C649"/>
    <mergeCell ref="D649:H649"/>
    <mergeCell ref="I649:O649"/>
    <mergeCell ref="P649:U649"/>
    <mergeCell ref="V649:W649"/>
    <mergeCell ref="X649:AB649"/>
    <mergeCell ref="AC647:AG647"/>
    <mergeCell ref="AH647:AL647"/>
    <mergeCell ref="AM647:AO647"/>
    <mergeCell ref="AP647:AS647"/>
    <mergeCell ref="B648:C648"/>
    <mergeCell ref="D648:H648"/>
    <mergeCell ref="I648:O648"/>
    <mergeCell ref="P648:U648"/>
    <mergeCell ref="V648:W648"/>
    <mergeCell ref="X648:AB648"/>
    <mergeCell ref="AC650:AG650"/>
    <mergeCell ref="AH650:AM650"/>
    <mergeCell ref="AN650:AO650"/>
    <mergeCell ref="AP650:AS650"/>
    <mergeCell ref="B651:C651"/>
    <mergeCell ref="D651:H651"/>
    <mergeCell ref="I651:O651"/>
    <mergeCell ref="P651:U651"/>
    <mergeCell ref="V651:W651"/>
    <mergeCell ref="X651:AB651"/>
    <mergeCell ref="AC649:AG649"/>
    <mergeCell ref="AH649:AM649"/>
    <mergeCell ref="AN649:AO649"/>
    <mergeCell ref="AP649:AS649"/>
    <mergeCell ref="B650:C650"/>
    <mergeCell ref="D650:H650"/>
    <mergeCell ref="I650:O650"/>
    <mergeCell ref="P650:U650"/>
    <mergeCell ref="V650:W650"/>
    <mergeCell ref="X650:AB650"/>
    <mergeCell ref="AC652:AG652"/>
    <mergeCell ref="AH652:AL652"/>
    <mergeCell ref="AM652:AO652"/>
    <mergeCell ref="AP652:AS652"/>
    <mergeCell ref="AC651:AG651"/>
    <mergeCell ref="AH651:AM651"/>
    <mergeCell ref="AN651:AO651"/>
    <mergeCell ref="AP651:AS651"/>
    <mergeCell ref="B652:C652"/>
    <mergeCell ref="D652:H652"/>
    <mergeCell ref="I652:L652"/>
    <mergeCell ref="M652:O652"/>
    <mergeCell ref="P652:W652"/>
    <mergeCell ref="X652:AB652"/>
    <mergeCell ref="Z662:AE662"/>
    <mergeCell ref="AF662:AK662"/>
    <mergeCell ref="AL662:AQ662"/>
    <mergeCell ref="H663:M663"/>
    <mergeCell ref="T661:AE661"/>
    <mergeCell ref="AF661:AK661"/>
    <mergeCell ref="AL661:AQ661"/>
    <mergeCell ref="B662:G662"/>
    <mergeCell ref="H662:M662"/>
    <mergeCell ref="N662:S662"/>
    <mergeCell ref="B664:G664"/>
    <mergeCell ref="H664:M664"/>
    <mergeCell ref="T662:Y662"/>
    <mergeCell ref="N663:AK663"/>
    <mergeCell ref="N664:S664"/>
    <mergeCell ref="T664:Y664"/>
    <mergeCell ref="Z664:AE664"/>
    <mergeCell ref="AF664:AK664"/>
    <mergeCell ref="H656:I656"/>
    <mergeCell ref="J656:M656"/>
    <mergeCell ref="R656:U656"/>
    <mergeCell ref="B661:G661"/>
    <mergeCell ref="H661:M661"/>
    <mergeCell ref="N661:S661"/>
    <mergeCell ref="B663:G663"/>
    <mergeCell ref="B671:H671"/>
    <mergeCell ref="I671:O671"/>
    <mergeCell ref="P671:V671"/>
    <mergeCell ref="W671:AC671"/>
    <mergeCell ref="AD671:AJ671"/>
    <mergeCell ref="B672:H672"/>
    <mergeCell ref="I672:O672"/>
    <mergeCell ref="P672:V672"/>
    <mergeCell ref="W672:AC672"/>
    <mergeCell ref="AD672:AJ672"/>
    <mergeCell ref="I669:O669"/>
    <mergeCell ref="P669:V669"/>
    <mergeCell ref="W669:AC669"/>
    <mergeCell ref="AD669:AJ669"/>
    <mergeCell ref="B670:H670"/>
    <mergeCell ref="I670:O670"/>
    <mergeCell ref="P670:V670"/>
    <mergeCell ref="W670:AC670"/>
    <mergeCell ref="AD670:AJ670"/>
    <mergeCell ref="B667:H669"/>
    <mergeCell ref="I667:O668"/>
    <mergeCell ref="P667:AC667"/>
    <mergeCell ref="AD667:AJ667"/>
    <mergeCell ref="P668:V668"/>
    <mergeCell ref="W668:AC668"/>
    <mergeCell ref="AD668:AJ668"/>
    <mergeCell ref="B675:H675"/>
    <mergeCell ref="I675:O675"/>
    <mergeCell ref="P675:V675"/>
    <mergeCell ref="W675:AC675"/>
    <mergeCell ref="AD675:AJ675"/>
    <mergeCell ref="B676:H676"/>
    <mergeCell ref="I676:O676"/>
    <mergeCell ref="P676:V676"/>
    <mergeCell ref="W676:AC676"/>
    <mergeCell ref="AD676:AJ676"/>
    <mergeCell ref="B673:H673"/>
    <mergeCell ref="I673:O673"/>
    <mergeCell ref="P673:V673"/>
    <mergeCell ref="W673:AC673"/>
    <mergeCell ref="AD673:AJ673"/>
    <mergeCell ref="B674:H674"/>
    <mergeCell ref="I674:O674"/>
    <mergeCell ref="P674:V674"/>
    <mergeCell ref="W674:AC674"/>
    <mergeCell ref="AD674:AJ674"/>
    <mergeCell ref="B679:H679"/>
    <mergeCell ref="I679:O679"/>
    <mergeCell ref="P679:V679"/>
    <mergeCell ref="W679:AC679"/>
    <mergeCell ref="AD679:AJ679"/>
    <mergeCell ref="B680:H680"/>
    <mergeCell ref="I680:O680"/>
    <mergeCell ref="P680:V680"/>
    <mergeCell ref="W680:AC680"/>
    <mergeCell ref="AD680:AJ680"/>
    <mergeCell ref="B677:H677"/>
    <mergeCell ref="I677:O677"/>
    <mergeCell ref="P677:V677"/>
    <mergeCell ref="W677:AC677"/>
    <mergeCell ref="AD677:AJ677"/>
    <mergeCell ref="B678:H678"/>
    <mergeCell ref="I678:O678"/>
    <mergeCell ref="P678:V678"/>
    <mergeCell ref="W678:AC678"/>
    <mergeCell ref="AD678:AJ678"/>
    <mergeCell ref="B683:H683"/>
    <mergeCell ref="I683:O683"/>
    <mergeCell ref="P683:V683"/>
    <mergeCell ref="W683:AC683"/>
    <mergeCell ref="AD683:AJ683"/>
    <mergeCell ref="B684:H684"/>
    <mergeCell ref="I684:O684"/>
    <mergeCell ref="P684:V684"/>
    <mergeCell ref="W684:AC684"/>
    <mergeCell ref="AD684:AJ684"/>
    <mergeCell ref="B681:H681"/>
    <mergeCell ref="I681:O681"/>
    <mergeCell ref="P681:V681"/>
    <mergeCell ref="W681:AC681"/>
    <mergeCell ref="AD681:AJ681"/>
    <mergeCell ref="B682:H682"/>
    <mergeCell ref="I682:O682"/>
    <mergeCell ref="P682:V682"/>
    <mergeCell ref="W682:AC682"/>
    <mergeCell ref="AD682:AJ682"/>
    <mergeCell ref="B687:H687"/>
    <mergeCell ref="I687:O687"/>
    <mergeCell ref="P687:V687"/>
    <mergeCell ref="W687:AC687"/>
    <mergeCell ref="AD687:AJ687"/>
    <mergeCell ref="B688:H688"/>
    <mergeCell ref="I688:O688"/>
    <mergeCell ref="P688:V688"/>
    <mergeCell ref="W688:AC688"/>
    <mergeCell ref="AD688:AJ688"/>
    <mergeCell ref="B685:H685"/>
    <mergeCell ref="I685:O685"/>
    <mergeCell ref="P685:V685"/>
    <mergeCell ref="W685:AC685"/>
    <mergeCell ref="AD685:AJ685"/>
    <mergeCell ref="B686:H686"/>
    <mergeCell ref="I686:O686"/>
    <mergeCell ref="P686:V686"/>
    <mergeCell ref="W686:AC686"/>
    <mergeCell ref="AD686:AJ686"/>
    <mergeCell ref="B691:H691"/>
    <mergeCell ref="I691:O691"/>
    <mergeCell ref="P691:V691"/>
    <mergeCell ref="W691:AC691"/>
    <mergeCell ref="AD691:AJ691"/>
    <mergeCell ref="B692:H692"/>
    <mergeCell ref="I692:O692"/>
    <mergeCell ref="P692:V692"/>
    <mergeCell ref="W692:AC692"/>
    <mergeCell ref="AD692:AJ692"/>
    <mergeCell ref="B689:H689"/>
    <mergeCell ref="I689:O689"/>
    <mergeCell ref="P689:V689"/>
    <mergeCell ref="W689:AC689"/>
    <mergeCell ref="AD689:AJ689"/>
    <mergeCell ref="B690:H690"/>
    <mergeCell ref="I690:O690"/>
    <mergeCell ref="P690:V690"/>
    <mergeCell ref="W690:AC690"/>
    <mergeCell ref="AD690:AJ690"/>
    <mergeCell ref="B695:H695"/>
    <mergeCell ref="I695:O695"/>
    <mergeCell ref="P695:V695"/>
    <mergeCell ref="W695:AC695"/>
    <mergeCell ref="AD695:AJ695"/>
    <mergeCell ref="B696:H696"/>
    <mergeCell ref="I696:O696"/>
    <mergeCell ref="P696:V696"/>
    <mergeCell ref="W696:AC696"/>
    <mergeCell ref="AD696:AJ696"/>
    <mergeCell ref="B693:H693"/>
    <mergeCell ref="I693:O693"/>
    <mergeCell ref="P693:V693"/>
    <mergeCell ref="W693:AC693"/>
    <mergeCell ref="AD693:AJ693"/>
    <mergeCell ref="B694:H694"/>
    <mergeCell ref="I694:O694"/>
    <mergeCell ref="P694:V694"/>
    <mergeCell ref="W694:AC694"/>
    <mergeCell ref="AD694:AJ694"/>
    <mergeCell ref="B699:H699"/>
    <mergeCell ref="I699:O699"/>
    <mergeCell ref="P699:V699"/>
    <mergeCell ref="W699:AC699"/>
    <mergeCell ref="AD699:AJ699"/>
    <mergeCell ref="B702:H704"/>
    <mergeCell ref="I702:O703"/>
    <mergeCell ref="P702:AG702"/>
    <mergeCell ref="AH702:AS702"/>
    <mergeCell ref="P703:U703"/>
    <mergeCell ref="B697:H697"/>
    <mergeCell ref="I697:O697"/>
    <mergeCell ref="P697:V697"/>
    <mergeCell ref="W697:AC697"/>
    <mergeCell ref="AD697:AJ697"/>
    <mergeCell ref="B698:H698"/>
    <mergeCell ref="I698:O698"/>
    <mergeCell ref="P698:V698"/>
    <mergeCell ref="W698:AC698"/>
    <mergeCell ref="AD698:AJ698"/>
    <mergeCell ref="AN705:AS706"/>
    <mergeCell ref="B706:H706"/>
    <mergeCell ref="I706:O706"/>
    <mergeCell ref="P706:U706"/>
    <mergeCell ref="V706:AA706"/>
    <mergeCell ref="AB706:AG706"/>
    <mergeCell ref="B705:H705"/>
    <mergeCell ref="I705:O705"/>
    <mergeCell ref="P705:U705"/>
    <mergeCell ref="V705:AA705"/>
    <mergeCell ref="AB705:AG705"/>
    <mergeCell ref="AH705:AM706"/>
    <mergeCell ref="V703:AA703"/>
    <mergeCell ref="AB703:AG703"/>
    <mergeCell ref="AH703:AM703"/>
    <mergeCell ref="AN703:AS703"/>
    <mergeCell ref="I704:O704"/>
    <mergeCell ref="P704:U704"/>
    <mergeCell ref="V704:AA704"/>
    <mergeCell ref="AB704:AG704"/>
    <mergeCell ref="AH704:AM704"/>
    <mergeCell ref="AN704:AS704"/>
    <mergeCell ref="B713:H713"/>
    <mergeCell ref="I713:O713"/>
    <mergeCell ref="P713:V713"/>
    <mergeCell ref="W713:AC713"/>
    <mergeCell ref="AD713:AJ713"/>
    <mergeCell ref="AK713:AS713"/>
    <mergeCell ref="AD711:AJ711"/>
    <mergeCell ref="AK711:AS711"/>
    <mergeCell ref="B712:H712"/>
    <mergeCell ref="I712:O712"/>
    <mergeCell ref="P712:V712"/>
    <mergeCell ref="W712:AC712"/>
    <mergeCell ref="AD712:AJ712"/>
    <mergeCell ref="AK712:AS712"/>
    <mergeCell ref="B709:H711"/>
    <mergeCell ref="I709:O710"/>
    <mergeCell ref="P709:AS709"/>
    <mergeCell ref="P710:V710"/>
    <mergeCell ref="W710:AC710"/>
    <mergeCell ref="AD710:AJ710"/>
    <mergeCell ref="AK710:AS710"/>
    <mergeCell ref="I711:O711"/>
    <mergeCell ref="P711:V711"/>
    <mergeCell ref="W711:AC711"/>
    <mergeCell ref="AH716:AO716"/>
    <mergeCell ref="AP716:AS716"/>
    <mergeCell ref="D717:H718"/>
    <mergeCell ref="I717:O717"/>
    <mergeCell ref="P717:W717"/>
    <mergeCell ref="X717:AB717"/>
    <mergeCell ref="AC717:AG717"/>
    <mergeCell ref="AH717:AO717"/>
    <mergeCell ref="AP717:AS717"/>
    <mergeCell ref="I718:O718"/>
    <mergeCell ref="B716:C718"/>
    <mergeCell ref="D716:H716"/>
    <mergeCell ref="I716:O716"/>
    <mergeCell ref="P716:W716"/>
    <mergeCell ref="X716:AB716"/>
    <mergeCell ref="AC716:AG716"/>
    <mergeCell ref="P718:W718"/>
    <mergeCell ref="X718:AB718"/>
    <mergeCell ref="AC718:AG718"/>
    <mergeCell ref="AH719:AL719"/>
    <mergeCell ref="AM719:AO719"/>
    <mergeCell ref="AP719:AS719"/>
    <mergeCell ref="B720:C720"/>
    <mergeCell ref="D720:H720"/>
    <mergeCell ref="I720:L720"/>
    <mergeCell ref="M720:O720"/>
    <mergeCell ref="P720:T720"/>
    <mergeCell ref="U720:W720"/>
    <mergeCell ref="X720:AB720"/>
    <mergeCell ref="AH718:AO718"/>
    <mergeCell ref="AP718:AS718"/>
    <mergeCell ref="B719:C719"/>
    <mergeCell ref="D719:H719"/>
    <mergeCell ref="I719:L719"/>
    <mergeCell ref="M719:O719"/>
    <mergeCell ref="P719:T719"/>
    <mergeCell ref="U719:W719"/>
    <mergeCell ref="X719:AB719"/>
    <mergeCell ref="AC719:AG719"/>
    <mergeCell ref="AC721:AG721"/>
    <mergeCell ref="AH721:AM721"/>
    <mergeCell ref="AN721:AO721"/>
    <mergeCell ref="AP721:AS721"/>
    <mergeCell ref="B722:C722"/>
    <mergeCell ref="D722:H722"/>
    <mergeCell ref="I722:O722"/>
    <mergeCell ref="P722:U722"/>
    <mergeCell ref="V722:W722"/>
    <mergeCell ref="X722:AB722"/>
    <mergeCell ref="AC720:AG720"/>
    <mergeCell ref="AH720:AL720"/>
    <mergeCell ref="AM720:AO720"/>
    <mergeCell ref="AP720:AS720"/>
    <mergeCell ref="B721:C721"/>
    <mergeCell ref="D721:H721"/>
    <mergeCell ref="I721:O721"/>
    <mergeCell ref="P721:U721"/>
    <mergeCell ref="V721:W721"/>
    <mergeCell ref="X721:AB721"/>
    <mergeCell ref="AC723:AG723"/>
    <mergeCell ref="AH723:AM723"/>
    <mergeCell ref="AN723:AO723"/>
    <mergeCell ref="AP723:AS723"/>
    <mergeCell ref="B724:C724"/>
    <mergeCell ref="D724:H724"/>
    <mergeCell ref="I724:O724"/>
    <mergeCell ref="P724:U724"/>
    <mergeCell ref="V724:W724"/>
    <mergeCell ref="X724:AB724"/>
    <mergeCell ref="AC722:AG722"/>
    <mergeCell ref="AH722:AM722"/>
    <mergeCell ref="AN722:AO722"/>
    <mergeCell ref="AP722:AS722"/>
    <mergeCell ref="B723:C723"/>
    <mergeCell ref="D723:H723"/>
    <mergeCell ref="I723:O723"/>
    <mergeCell ref="P723:U723"/>
    <mergeCell ref="V723:W723"/>
    <mergeCell ref="X723:AB723"/>
    <mergeCell ref="H729:I729"/>
    <mergeCell ref="J729:M729"/>
    <mergeCell ref="R729:U729"/>
    <mergeCell ref="AC725:AG725"/>
    <mergeCell ref="AH725:AL725"/>
    <mergeCell ref="AM725:AO725"/>
    <mergeCell ref="AP725:AS725"/>
    <mergeCell ref="AC724:AG724"/>
    <mergeCell ref="AH724:AM724"/>
    <mergeCell ref="AN724:AO724"/>
    <mergeCell ref="AP724:AS724"/>
    <mergeCell ref="B725:C725"/>
    <mergeCell ref="D725:H725"/>
    <mergeCell ref="I725:L725"/>
    <mergeCell ref="M725:O725"/>
    <mergeCell ref="P725:W725"/>
    <mergeCell ref="X725:AB725"/>
    <mergeCell ref="P63:AG63"/>
    <mergeCell ref="AH63:AS63"/>
    <mergeCell ref="P259:AG259"/>
    <mergeCell ref="AH259:AS259"/>
    <mergeCell ref="P332:AG332"/>
    <mergeCell ref="AH332:AS332"/>
    <mergeCell ref="P405:AG405"/>
    <mergeCell ref="AH405:AS405"/>
    <mergeCell ref="H432:I432"/>
    <mergeCell ref="J432:M432"/>
    <mergeCell ref="R432:U432"/>
    <mergeCell ref="AP428:AS428"/>
    <mergeCell ref="AP424:AS424"/>
    <mergeCell ref="AM422:AO422"/>
    <mergeCell ref="AP422:AS422"/>
    <mergeCell ref="B415:H415"/>
    <mergeCell ref="AG136:AK136"/>
    <mergeCell ref="AG137:AK137"/>
    <mergeCell ref="O135:AK135"/>
    <mergeCell ref="AL135:AL136"/>
    <mergeCell ref="AM135:AQ136"/>
    <mergeCell ref="X153:AA153"/>
    <mergeCell ref="B161:G162"/>
    <mergeCell ref="AF136:AF137"/>
    <mergeCell ref="V130:X130"/>
    <mergeCell ref="U161:Y162"/>
    <mergeCell ref="Q130:S130"/>
    <mergeCell ref="L130:N130"/>
    <mergeCell ref="K134:L134"/>
    <mergeCell ref="T136:T137"/>
    <mergeCell ref="Z136:Z137"/>
    <mergeCell ref="O136:S136"/>
    <mergeCell ref="B428:C428"/>
    <mergeCell ref="D428:H428"/>
    <mergeCell ref="I428:L428"/>
    <mergeCell ref="M428:O428"/>
    <mergeCell ref="P428:W428"/>
    <mergeCell ref="X428:AB428"/>
    <mergeCell ref="AC428:AG428"/>
    <mergeCell ref="AH428:AL428"/>
    <mergeCell ref="AM428:AO428"/>
    <mergeCell ref="AP426:AS426"/>
    <mergeCell ref="B427:C427"/>
    <mergeCell ref="D427:H427"/>
    <mergeCell ref="I427:O427"/>
    <mergeCell ref="P427:U427"/>
    <mergeCell ref="V427:W427"/>
    <mergeCell ref="X427:AB427"/>
    <mergeCell ref="AC427:AG427"/>
    <mergeCell ref="AH427:AM427"/>
    <mergeCell ref="AN427:AO427"/>
    <mergeCell ref="AP427:AS427"/>
    <mergeCell ref="B426:C426"/>
    <mergeCell ref="D426:H426"/>
    <mergeCell ref="I426:O426"/>
    <mergeCell ref="P426:U426"/>
    <mergeCell ref="V426:W426"/>
    <mergeCell ref="X426:AB426"/>
    <mergeCell ref="AC426:AG426"/>
    <mergeCell ref="AH426:AM426"/>
    <mergeCell ref="AN426:AO426"/>
    <mergeCell ref="B425:C425"/>
    <mergeCell ref="D425:H425"/>
    <mergeCell ref="I425:O425"/>
    <mergeCell ref="P425:U425"/>
    <mergeCell ref="V425:W425"/>
    <mergeCell ref="X425:AB425"/>
    <mergeCell ref="AC425:AG425"/>
    <mergeCell ref="AH425:AM425"/>
    <mergeCell ref="AN425:AO425"/>
    <mergeCell ref="AP425:AS425"/>
    <mergeCell ref="B424:C424"/>
    <mergeCell ref="D424:H424"/>
    <mergeCell ref="I424:O424"/>
    <mergeCell ref="P424:U424"/>
    <mergeCell ref="V424:W424"/>
    <mergeCell ref="X424:AB424"/>
    <mergeCell ref="AC424:AG424"/>
    <mergeCell ref="AH424:AM424"/>
    <mergeCell ref="AN424:AO424"/>
    <mergeCell ref="B423:C423"/>
    <mergeCell ref="D423:H423"/>
    <mergeCell ref="I423:L423"/>
    <mergeCell ref="M423:O423"/>
    <mergeCell ref="P423:T423"/>
    <mergeCell ref="U423:W423"/>
    <mergeCell ref="X423:AB423"/>
    <mergeCell ref="AC423:AG423"/>
    <mergeCell ref="AH423:AL423"/>
    <mergeCell ref="AM423:AO423"/>
    <mergeCell ref="AP423:AS423"/>
    <mergeCell ref="B422:C422"/>
    <mergeCell ref="D422:H422"/>
    <mergeCell ref="I422:L422"/>
    <mergeCell ref="M422:O422"/>
    <mergeCell ref="P422:T422"/>
    <mergeCell ref="U422:W422"/>
    <mergeCell ref="X422:AB422"/>
    <mergeCell ref="AC422:AG422"/>
    <mergeCell ref="AH422:AL422"/>
    <mergeCell ref="B419:C421"/>
    <mergeCell ref="D419:H419"/>
    <mergeCell ref="I419:O419"/>
    <mergeCell ref="P419:W419"/>
    <mergeCell ref="X419:AB419"/>
    <mergeCell ref="AC419:AG419"/>
    <mergeCell ref="AH419:AO419"/>
    <mergeCell ref="AP419:AS419"/>
    <mergeCell ref="D420:H421"/>
    <mergeCell ref="I420:O420"/>
    <mergeCell ref="P420:W420"/>
    <mergeCell ref="X420:AB420"/>
    <mergeCell ref="AC420:AG420"/>
    <mergeCell ref="AH420:AO420"/>
    <mergeCell ref="AP420:AS420"/>
    <mergeCell ref="I421:O421"/>
    <mergeCell ref="P421:W421"/>
    <mergeCell ref="X421:AB421"/>
    <mergeCell ref="AC421:AG421"/>
    <mergeCell ref="AH421:AO421"/>
    <mergeCell ref="AP421:AS421"/>
    <mergeCell ref="B416:H416"/>
    <mergeCell ref="I416:O416"/>
    <mergeCell ref="P416:V416"/>
    <mergeCell ref="W416:AC416"/>
    <mergeCell ref="AD416:AJ416"/>
    <mergeCell ref="AK416:AS416"/>
    <mergeCell ref="B412:H414"/>
    <mergeCell ref="I412:O413"/>
    <mergeCell ref="P412:AS412"/>
    <mergeCell ref="P413:V413"/>
    <mergeCell ref="W413:AC413"/>
    <mergeCell ref="AD413:AJ413"/>
    <mergeCell ref="AK413:AS413"/>
    <mergeCell ref="I414:O414"/>
    <mergeCell ref="P414:V414"/>
    <mergeCell ref="W414:AC414"/>
    <mergeCell ref="AD414:AJ414"/>
    <mergeCell ref="AK414:AS414"/>
    <mergeCell ref="B408:H408"/>
    <mergeCell ref="I408:O408"/>
    <mergeCell ref="P408:U408"/>
    <mergeCell ref="V408:AA408"/>
    <mergeCell ref="AB408:AG408"/>
    <mergeCell ref="AH408:AM409"/>
    <mergeCell ref="AN408:AS409"/>
    <mergeCell ref="B409:H409"/>
    <mergeCell ref="I409:O409"/>
    <mergeCell ref="P409:U409"/>
    <mergeCell ref="V409:AA409"/>
    <mergeCell ref="AB409:AG409"/>
    <mergeCell ref="B405:H407"/>
    <mergeCell ref="I405:O406"/>
    <mergeCell ref="P406:U406"/>
    <mergeCell ref="V406:AA406"/>
    <mergeCell ref="AB406:AG406"/>
    <mergeCell ref="AH406:AM406"/>
    <mergeCell ref="AN406:AS406"/>
    <mergeCell ref="I407:O407"/>
    <mergeCell ref="P407:U407"/>
    <mergeCell ref="V407:AA407"/>
    <mergeCell ref="AB407:AG407"/>
    <mergeCell ref="AH407:AM407"/>
    <mergeCell ref="AN407:AS407"/>
    <mergeCell ref="B401:H401"/>
    <mergeCell ref="I401:O401"/>
    <mergeCell ref="P401:V401"/>
    <mergeCell ref="W401:AC401"/>
    <mergeCell ref="AD401:AJ401"/>
    <mergeCell ref="B402:H402"/>
    <mergeCell ref="I402:O402"/>
    <mergeCell ref="P402:V402"/>
    <mergeCell ref="W402:AC402"/>
    <mergeCell ref="AD402:AJ402"/>
    <mergeCell ref="B399:H399"/>
    <mergeCell ref="I399:O399"/>
    <mergeCell ref="P399:V399"/>
    <mergeCell ref="W399:AC399"/>
    <mergeCell ref="AD399:AJ399"/>
    <mergeCell ref="B400:H400"/>
    <mergeCell ref="I400:O400"/>
    <mergeCell ref="P400:V400"/>
    <mergeCell ref="W400:AC400"/>
    <mergeCell ref="AD400:AJ400"/>
    <mergeCell ref="B397:H397"/>
    <mergeCell ref="I397:O397"/>
    <mergeCell ref="P397:V397"/>
    <mergeCell ref="W397:AC397"/>
    <mergeCell ref="AD397:AJ397"/>
    <mergeCell ref="B398:H398"/>
    <mergeCell ref="I398:O398"/>
    <mergeCell ref="P398:V398"/>
    <mergeCell ref="W398:AC398"/>
    <mergeCell ref="AD398:AJ398"/>
    <mergeCell ref="B395:H395"/>
    <mergeCell ref="I395:O395"/>
    <mergeCell ref="P395:V395"/>
    <mergeCell ref="W395:AC395"/>
    <mergeCell ref="AD395:AJ395"/>
    <mergeCell ref="B396:H396"/>
    <mergeCell ref="I396:O396"/>
    <mergeCell ref="P396:V396"/>
    <mergeCell ref="W396:AC396"/>
    <mergeCell ref="AD396:AJ396"/>
    <mergeCell ref="B393:H393"/>
    <mergeCell ref="I393:O393"/>
    <mergeCell ref="P393:V393"/>
    <mergeCell ref="W393:AC393"/>
    <mergeCell ref="AD393:AJ393"/>
    <mergeCell ref="B394:H394"/>
    <mergeCell ref="I394:O394"/>
    <mergeCell ref="P394:V394"/>
    <mergeCell ref="W394:AC394"/>
    <mergeCell ref="AD394:AJ394"/>
    <mergeCell ref="B391:H391"/>
    <mergeCell ref="I391:O391"/>
    <mergeCell ref="P391:V391"/>
    <mergeCell ref="W391:AC391"/>
    <mergeCell ref="AD391:AJ391"/>
    <mergeCell ref="B392:H392"/>
    <mergeCell ref="I392:O392"/>
    <mergeCell ref="P392:V392"/>
    <mergeCell ref="W392:AC392"/>
    <mergeCell ref="AD392:AJ392"/>
    <mergeCell ref="B389:H389"/>
    <mergeCell ref="I389:O389"/>
    <mergeCell ref="P389:V389"/>
    <mergeCell ref="W389:AC389"/>
    <mergeCell ref="AD389:AJ389"/>
    <mergeCell ref="B390:H390"/>
    <mergeCell ref="I390:O390"/>
    <mergeCell ref="P390:V390"/>
    <mergeCell ref="W390:AC390"/>
    <mergeCell ref="AD390:AJ390"/>
    <mergeCell ref="B387:H387"/>
    <mergeCell ref="I387:O387"/>
    <mergeCell ref="P387:V387"/>
    <mergeCell ref="W387:AC387"/>
    <mergeCell ref="AD387:AJ387"/>
    <mergeCell ref="B388:H388"/>
    <mergeCell ref="I388:O388"/>
    <mergeCell ref="P388:V388"/>
    <mergeCell ref="W388:AC388"/>
    <mergeCell ref="AD388:AJ388"/>
    <mergeCell ref="B385:H385"/>
    <mergeCell ref="I385:O385"/>
    <mergeCell ref="P385:V385"/>
    <mergeCell ref="W385:AC385"/>
    <mergeCell ref="AD385:AJ385"/>
    <mergeCell ref="B386:H386"/>
    <mergeCell ref="I386:O386"/>
    <mergeCell ref="P386:V386"/>
    <mergeCell ref="W386:AC386"/>
    <mergeCell ref="AD386:AJ386"/>
    <mergeCell ref="B383:H383"/>
    <mergeCell ref="I383:O383"/>
    <mergeCell ref="P383:V383"/>
    <mergeCell ref="W383:AC383"/>
    <mergeCell ref="AD383:AJ383"/>
    <mergeCell ref="B384:H384"/>
    <mergeCell ref="I384:O384"/>
    <mergeCell ref="P384:V384"/>
    <mergeCell ref="W384:AC384"/>
    <mergeCell ref="AD384:AJ384"/>
    <mergeCell ref="B381:H381"/>
    <mergeCell ref="I381:O381"/>
    <mergeCell ref="P381:V381"/>
    <mergeCell ref="W381:AC381"/>
    <mergeCell ref="AD381:AJ381"/>
    <mergeCell ref="B382:H382"/>
    <mergeCell ref="I382:O382"/>
    <mergeCell ref="P382:V382"/>
    <mergeCell ref="W382:AC382"/>
    <mergeCell ref="AD382:AJ382"/>
    <mergeCell ref="B379:H379"/>
    <mergeCell ref="I379:O379"/>
    <mergeCell ref="P379:V379"/>
    <mergeCell ref="W379:AC379"/>
    <mergeCell ref="AD379:AJ379"/>
    <mergeCell ref="B380:H380"/>
    <mergeCell ref="I380:O380"/>
    <mergeCell ref="P380:V380"/>
    <mergeCell ref="W380:AC380"/>
    <mergeCell ref="AD380:AJ380"/>
    <mergeCell ref="B377:H377"/>
    <mergeCell ref="I377:O377"/>
    <mergeCell ref="P377:V377"/>
    <mergeCell ref="W377:AC377"/>
    <mergeCell ref="AD377:AJ377"/>
    <mergeCell ref="B378:H378"/>
    <mergeCell ref="I378:O378"/>
    <mergeCell ref="P378:V378"/>
    <mergeCell ref="W378:AC378"/>
    <mergeCell ref="AD378:AJ378"/>
    <mergeCell ref="B375:H375"/>
    <mergeCell ref="I375:O375"/>
    <mergeCell ref="P375:V375"/>
    <mergeCell ref="W375:AC375"/>
    <mergeCell ref="AD375:AJ375"/>
    <mergeCell ref="B376:H376"/>
    <mergeCell ref="I376:O376"/>
    <mergeCell ref="P376:V376"/>
    <mergeCell ref="W376:AC376"/>
    <mergeCell ref="AD376:AJ376"/>
    <mergeCell ref="B373:H373"/>
    <mergeCell ref="I373:O373"/>
    <mergeCell ref="P373:V373"/>
    <mergeCell ref="W373:AC373"/>
    <mergeCell ref="AD373:AJ373"/>
    <mergeCell ref="B374:H374"/>
    <mergeCell ref="I374:O374"/>
    <mergeCell ref="P374:V374"/>
    <mergeCell ref="W374:AC374"/>
    <mergeCell ref="AD374:AJ374"/>
    <mergeCell ref="B370:H372"/>
    <mergeCell ref="I370:O371"/>
    <mergeCell ref="P371:V371"/>
    <mergeCell ref="W371:AC371"/>
    <mergeCell ref="AD371:AJ371"/>
    <mergeCell ref="I372:O372"/>
    <mergeCell ref="P372:V372"/>
    <mergeCell ref="W372:AC372"/>
    <mergeCell ref="AD372:AJ372"/>
    <mergeCell ref="P370:AC370"/>
    <mergeCell ref="AD370:AJ370"/>
    <mergeCell ref="AP355:AS355"/>
    <mergeCell ref="B355:C355"/>
    <mergeCell ref="D355:H355"/>
    <mergeCell ref="I355:L355"/>
    <mergeCell ref="M355:O355"/>
    <mergeCell ref="P355:W355"/>
    <mergeCell ref="X355:AB355"/>
    <mergeCell ref="AC355:AG355"/>
    <mergeCell ref="AH355:AL355"/>
    <mergeCell ref="AM355:AO355"/>
    <mergeCell ref="AF364:AK364"/>
    <mergeCell ref="AL364:AQ364"/>
    <mergeCell ref="B365:G365"/>
    <mergeCell ref="H365:M365"/>
    <mergeCell ref="N365:S365"/>
    <mergeCell ref="B367:G367"/>
    <mergeCell ref="H367:M367"/>
    <mergeCell ref="T365:Y365"/>
    <mergeCell ref="Z365:AE365"/>
    <mergeCell ref="AF365:AK365"/>
    <mergeCell ref="AL365:AQ365"/>
    <mergeCell ref="H359:I359"/>
    <mergeCell ref="J359:M359"/>
    <mergeCell ref="R359:U359"/>
    <mergeCell ref="B364:G364"/>
    <mergeCell ref="H364:M364"/>
    <mergeCell ref="N364:S364"/>
    <mergeCell ref="B366:G366"/>
    <mergeCell ref="H366:M366"/>
    <mergeCell ref="T364:AE364"/>
    <mergeCell ref="AP353:AS353"/>
    <mergeCell ref="B354:C354"/>
    <mergeCell ref="D354:H354"/>
    <mergeCell ref="I354:O354"/>
    <mergeCell ref="P354:U354"/>
    <mergeCell ref="V354:W354"/>
    <mergeCell ref="X354:AB354"/>
    <mergeCell ref="AC354:AG354"/>
    <mergeCell ref="AH354:AM354"/>
    <mergeCell ref="AN354:AO354"/>
    <mergeCell ref="AP354:AS354"/>
    <mergeCell ref="B353:C353"/>
    <mergeCell ref="D353:H353"/>
    <mergeCell ref="I353:O353"/>
    <mergeCell ref="P353:U353"/>
    <mergeCell ref="V353:W353"/>
    <mergeCell ref="X353:AB353"/>
    <mergeCell ref="AC353:AG353"/>
    <mergeCell ref="AH353:AM353"/>
    <mergeCell ref="AN353:AO353"/>
    <mergeCell ref="AP351:AS351"/>
    <mergeCell ref="B352:C352"/>
    <mergeCell ref="D352:H352"/>
    <mergeCell ref="I352:O352"/>
    <mergeCell ref="P352:U352"/>
    <mergeCell ref="V352:W352"/>
    <mergeCell ref="X352:AB352"/>
    <mergeCell ref="AC352:AG352"/>
    <mergeCell ref="AH352:AM352"/>
    <mergeCell ref="AN352:AO352"/>
    <mergeCell ref="AP352:AS352"/>
    <mergeCell ref="B351:C351"/>
    <mergeCell ref="D351:H351"/>
    <mergeCell ref="I351:O351"/>
    <mergeCell ref="P351:U351"/>
    <mergeCell ref="V351:W351"/>
    <mergeCell ref="X351:AB351"/>
    <mergeCell ref="AC351:AG351"/>
    <mergeCell ref="AH351:AM351"/>
    <mergeCell ref="AN351:AO351"/>
    <mergeCell ref="AM349:AO349"/>
    <mergeCell ref="AP349:AS349"/>
    <mergeCell ref="B350:C350"/>
    <mergeCell ref="D350:H350"/>
    <mergeCell ref="I350:L350"/>
    <mergeCell ref="M350:O350"/>
    <mergeCell ref="P350:T350"/>
    <mergeCell ref="U350:W350"/>
    <mergeCell ref="X350:AB350"/>
    <mergeCell ref="AC350:AG350"/>
    <mergeCell ref="AH350:AL350"/>
    <mergeCell ref="AM350:AO350"/>
    <mergeCell ref="AP350:AS350"/>
    <mergeCell ref="B349:C349"/>
    <mergeCell ref="D349:H349"/>
    <mergeCell ref="I349:L349"/>
    <mergeCell ref="M349:O349"/>
    <mergeCell ref="P349:T349"/>
    <mergeCell ref="U349:W349"/>
    <mergeCell ref="X349:AB349"/>
    <mergeCell ref="AC349:AG349"/>
    <mergeCell ref="AH349:AL349"/>
    <mergeCell ref="B346:C348"/>
    <mergeCell ref="D346:H346"/>
    <mergeCell ref="I346:O346"/>
    <mergeCell ref="P346:W346"/>
    <mergeCell ref="X346:AB346"/>
    <mergeCell ref="AC346:AG346"/>
    <mergeCell ref="AH346:AO346"/>
    <mergeCell ref="AP346:AS346"/>
    <mergeCell ref="D347:H348"/>
    <mergeCell ref="I347:O347"/>
    <mergeCell ref="P347:W347"/>
    <mergeCell ref="X347:AB347"/>
    <mergeCell ref="AC347:AG347"/>
    <mergeCell ref="AH347:AO347"/>
    <mergeCell ref="AP347:AS347"/>
    <mergeCell ref="I348:O348"/>
    <mergeCell ref="P348:W348"/>
    <mergeCell ref="X348:AB348"/>
    <mergeCell ref="AC348:AG348"/>
    <mergeCell ref="AH348:AO348"/>
    <mergeCell ref="AP348:AS348"/>
    <mergeCell ref="B342:H342"/>
    <mergeCell ref="I342:O342"/>
    <mergeCell ref="P342:V342"/>
    <mergeCell ref="W342:AC342"/>
    <mergeCell ref="AD342:AJ342"/>
    <mergeCell ref="AK342:AS342"/>
    <mergeCell ref="B343:H343"/>
    <mergeCell ref="I343:O343"/>
    <mergeCell ref="P343:V343"/>
    <mergeCell ref="W343:AC343"/>
    <mergeCell ref="AD343:AJ343"/>
    <mergeCell ref="AK343:AS343"/>
    <mergeCell ref="B339:H341"/>
    <mergeCell ref="I339:O340"/>
    <mergeCell ref="P339:AS339"/>
    <mergeCell ref="P340:V340"/>
    <mergeCell ref="W340:AC340"/>
    <mergeCell ref="AD340:AJ340"/>
    <mergeCell ref="AK340:AS340"/>
    <mergeCell ref="I341:O341"/>
    <mergeCell ref="P341:V341"/>
    <mergeCell ref="W341:AC341"/>
    <mergeCell ref="AD341:AJ341"/>
    <mergeCell ref="AK341:AS341"/>
    <mergeCell ref="B335:H335"/>
    <mergeCell ref="I335:O335"/>
    <mergeCell ref="P335:U335"/>
    <mergeCell ref="V335:AA335"/>
    <mergeCell ref="AB335:AG335"/>
    <mergeCell ref="AH335:AM336"/>
    <mergeCell ref="AN335:AS336"/>
    <mergeCell ref="B336:H336"/>
    <mergeCell ref="I336:O336"/>
    <mergeCell ref="P336:U336"/>
    <mergeCell ref="V336:AA336"/>
    <mergeCell ref="AB336:AG336"/>
    <mergeCell ref="B332:H334"/>
    <mergeCell ref="I332:O333"/>
    <mergeCell ref="P333:U333"/>
    <mergeCell ref="V333:AA333"/>
    <mergeCell ref="AB333:AG333"/>
    <mergeCell ref="AH333:AM333"/>
    <mergeCell ref="AN333:AS333"/>
    <mergeCell ref="I334:O334"/>
    <mergeCell ref="P334:U334"/>
    <mergeCell ref="V334:AA334"/>
    <mergeCell ref="AB334:AG334"/>
    <mergeCell ref="AH334:AM334"/>
    <mergeCell ref="AN334:AS334"/>
    <mergeCell ref="B328:H328"/>
    <mergeCell ref="I328:O328"/>
    <mergeCell ref="P328:V328"/>
    <mergeCell ref="W328:AC328"/>
    <mergeCell ref="AD328:AJ328"/>
    <mergeCell ref="B329:H329"/>
    <mergeCell ref="I329:O329"/>
    <mergeCell ref="P329:V329"/>
    <mergeCell ref="W329:AC329"/>
    <mergeCell ref="AD329:AJ329"/>
    <mergeCell ref="B326:H326"/>
    <mergeCell ref="I326:O326"/>
    <mergeCell ref="P326:V326"/>
    <mergeCell ref="W326:AC326"/>
    <mergeCell ref="AD326:AJ326"/>
    <mergeCell ref="B327:H327"/>
    <mergeCell ref="I327:O327"/>
    <mergeCell ref="P327:V327"/>
    <mergeCell ref="W327:AC327"/>
    <mergeCell ref="AD327:AJ327"/>
    <mergeCell ref="B324:H324"/>
    <mergeCell ref="I324:O324"/>
    <mergeCell ref="P324:V324"/>
    <mergeCell ref="W324:AC324"/>
    <mergeCell ref="AD324:AJ324"/>
    <mergeCell ref="B325:H325"/>
    <mergeCell ref="I325:O325"/>
    <mergeCell ref="P325:V325"/>
    <mergeCell ref="W325:AC325"/>
    <mergeCell ref="AD325:AJ325"/>
    <mergeCell ref="B322:H322"/>
    <mergeCell ref="I322:O322"/>
    <mergeCell ref="P322:V322"/>
    <mergeCell ref="W322:AC322"/>
    <mergeCell ref="AD322:AJ322"/>
    <mergeCell ref="B323:H323"/>
    <mergeCell ref="I323:O323"/>
    <mergeCell ref="P323:V323"/>
    <mergeCell ref="W323:AC323"/>
    <mergeCell ref="AD323:AJ323"/>
    <mergeCell ref="B320:H320"/>
    <mergeCell ref="I320:O320"/>
    <mergeCell ref="P320:V320"/>
    <mergeCell ref="W320:AC320"/>
    <mergeCell ref="AD320:AJ320"/>
    <mergeCell ref="B321:H321"/>
    <mergeCell ref="I321:O321"/>
    <mergeCell ref="P321:V321"/>
    <mergeCell ref="W321:AC321"/>
    <mergeCell ref="AD321:AJ321"/>
    <mergeCell ref="B318:H318"/>
    <mergeCell ref="I318:O318"/>
    <mergeCell ref="P318:V318"/>
    <mergeCell ref="W318:AC318"/>
    <mergeCell ref="AD318:AJ318"/>
    <mergeCell ref="B319:H319"/>
    <mergeCell ref="I319:O319"/>
    <mergeCell ref="P319:V319"/>
    <mergeCell ref="W319:AC319"/>
    <mergeCell ref="AD319:AJ319"/>
    <mergeCell ref="B316:H316"/>
    <mergeCell ref="I316:O316"/>
    <mergeCell ref="P316:V316"/>
    <mergeCell ref="W316:AC316"/>
    <mergeCell ref="AD316:AJ316"/>
    <mergeCell ref="B317:H317"/>
    <mergeCell ref="I317:O317"/>
    <mergeCell ref="P317:V317"/>
    <mergeCell ref="W317:AC317"/>
    <mergeCell ref="AD317:AJ317"/>
    <mergeCell ref="B314:H314"/>
    <mergeCell ref="I314:O314"/>
    <mergeCell ref="P314:V314"/>
    <mergeCell ref="W314:AC314"/>
    <mergeCell ref="AD314:AJ314"/>
    <mergeCell ref="B315:H315"/>
    <mergeCell ref="I315:O315"/>
    <mergeCell ref="P315:V315"/>
    <mergeCell ref="W315:AC315"/>
    <mergeCell ref="AD315:AJ315"/>
    <mergeCell ref="B312:H312"/>
    <mergeCell ref="I312:O312"/>
    <mergeCell ref="P312:V312"/>
    <mergeCell ref="W312:AC312"/>
    <mergeCell ref="AD312:AJ312"/>
    <mergeCell ref="B313:H313"/>
    <mergeCell ref="I313:O313"/>
    <mergeCell ref="P313:V313"/>
    <mergeCell ref="W313:AC313"/>
    <mergeCell ref="AD313:AJ313"/>
    <mergeCell ref="B310:H310"/>
    <mergeCell ref="I310:O310"/>
    <mergeCell ref="P310:V310"/>
    <mergeCell ref="W310:AC310"/>
    <mergeCell ref="AD310:AJ310"/>
    <mergeCell ref="B311:H311"/>
    <mergeCell ref="I311:O311"/>
    <mergeCell ref="P311:V311"/>
    <mergeCell ref="W311:AC311"/>
    <mergeCell ref="AD311:AJ311"/>
    <mergeCell ref="B308:H308"/>
    <mergeCell ref="I308:O308"/>
    <mergeCell ref="P308:V308"/>
    <mergeCell ref="W308:AC308"/>
    <mergeCell ref="AD308:AJ308"/>
    <mergeCell ref="B309:H309"/>
    <mergeCell ref="I309:O309"/>
    <mergeCell ref="P309:V309"/>
    <mergeCell ref="W309:AC309"/>
    <mergeCell ref="AD309:AJ309"/>
    <mergeCell ref="B306:H306"/>
    <mergeCell ref="I306:O306"/>
    <mergeCell ref="P306:V306"/>
    <mergeCell ref="W306:AC306"/>
    <mergeCell ref="AD306:AJ306"/>
    <mergeCell ref="B307:H307"/>
    <mergeCell ref="I307:O307"/>
    <mergeCell ref="P307:V307"/>
    <mergeCell ref="W307:AC307"/>
    <mergeCell ref="AD307:AJ307"/>
    <mergeCell ref="B304:H304"/>
    <mergeCell ref="I304:O304"/>
    <mergeCell ref="P304:V304"/>
    <mergeCell ref="W304:AC304"/>
    <mergeCell ref="AD304:AJ304"/>
    <mergeCell ref="B305:H305"/>
    <mergeCell ref="I305:O305"/>
    <mergeCell ref="P305:V305"/>
    <mergeCell ref="W305:AC305"/>
    <mergeCell ref="AD305:AJ305"/>
    <mergeCell ref="B302:H302"/>
    <mergeCell ref="I302:O302"/>
    <mergeCell ref="P302:V302"/>
    <mergeCell ref="W302:AC302"/>
    <mergeCell ref="AD302:AJ302"/>
    <mergeCell ref="B303:H303"/>
    <mergeCell ref="I303:O303"/>
    <mergeCell ref="P303:V303"/>
    <mergeCell ref="W303:AC303"/>
    <mergeCell ref="AD303:AJ303"/>
    <mergeCell ref="B300:H300"/>
    <mergeCell ref="I300:O300"/>
    <mergeCell ref="P300:V300"/>
    <mergeCell ref="W300:AC300"/>
    <mergeCell ref="AD300:AJ300"/>
    <mergeCell ref="B301:H301"/>
    <mergeCell ref="I301:O301"/>
    <mergeCell ref="P301:V301"/>
    <mergeCell ref="W301:AC301"/>
    <mergeCell ref="AD301:AJ301"/>
    <mergeCell ref="B297:H299"/>
    <mergeCell ref="I297:O298"/>
    <mergeCell ref="P298:V298"/>
    <mergeCell ref="W298:AC298"/>
    <mergeCell ref="AD298:AJ298"/>
    <mergeCell ref="I299:O299"/>
    <mergeCell ref="P299:V299"/>
    <mergeCell ref="W299:AC299"/>
    <mergeCell ref="AD299:AJ299"/>
    <mergeCell ref="P297:AC297"/>
    <mergeCell ref="AD297:AJ297"/>
    <mergeCell ref="AP282:AS282"/>
    <mergeCell ref="B282:C282"/>
    <mergeCell ref="D282:H282"/>
    <mergeCell ref="I282:L282"/>
    <mergeCell ref="M282:O282"/>
    <mergeCell ref="P282:W282"/>
    <mergeCell ref="X282:AB282"/>
    <mergeCell ref="AC282:AG282"/>
    <mergeCell ref="AH282:AL282"/>
    <mergeCell ref="AM282:AO282"/>
    <mergeCell ref="AF291:AK291"/>
    <mergeCell ref="AL291:AQ291"/>
    <mergeCell ref="B292:G292"/>
    <mergeCell ref="H292:M292"/>
    <mergeCell ref="N292:S292"/>
    <mergeCell ref="B294:G294"/>
    <mergeCell ref="H294:M294"/>
    <mergeCell ref="T292:Y292"/>
    <mergeCell ref="Z292:AE292"/>
    <mergeCell ref="AF292:AK292"/>
    <mergeCell ref="AL292:AQ292"/>
    <mergeCell ref="H286:I286"/>
    <mergeCell ref="J286:M286"/>
    <mergeCell ref="R286:U286"/>
    <mergeCell ref="B291:G291"/>
    <mergeCell ref="H291:M291"/>
    <mergeCell ref="N291:S291"/>
    <mergeCell ref="B293:G293"/>
    <mergeCell ref="H293:M293"/>
    <mergeCell ref="T291:AE291"/>
    <mergeCell ref="N293:AK293"/>
    <mergeCell ref="N294:S294"/>
    <mergeCell ref="AP280:AS280"/>
    <mergeCell ref="B281:C281"/>
    <mergeCell ref="D281:H281"/>
    <mergeCell ref="I281:O281"/>
    <mergeCell ref="P281:U281"/>
    <mergeCell ref="V281:W281"/>
    <mergeCell ref="X281:AB281"/>
    <mergeCell ref="AC281:AG281"/>
    <mergeCell ref="AH281:AM281"/>
    <mergeCell ref="AN281:AO281"/>
    <mergeCell ref="AP281:AS281"/>
    <mergeCell ref="B280:C280"/>
    <mergeCell ref="D280:H280"/>
    <mergeCell ref="I280:O280"/>
    <mergeCell ref="P280:U280"/>
    <mergeCell ref="V280:W280"/>
    <mergeCell ref="X280:AB280"/>
    <mergeCell ref="AC280:AG280"/>
    <mergeCell ref="AH280:AM280"/>
    <mergeCell ref="AN280:AO280"/>
    <mergeCell ref="AP278:AS278"/>
    <mergeCell ref="B279:C279"/>
    <mergeCell ref="D279:H279"/>
    <mergeCell ref="I279:O279"/>
    <mergeCell ref="P279:U279"/>
    <mergeCell ref="V279:W279"/>
    <mergeCell ref="X279:AB279"/>
    <mergeCell ref="AC279:AG279"/>
    <mergeCell ref="AH279:AM279"/>
    <mergeCell ref="AN279:AO279"/>
    <mergeCell ref="AP279:AS279"/>
    <mergeCell ref="B278:C278"/>
    <mergeCell ref="D278:H278"/>
    <mergeCell ref="I278:O278"/>
    <mergeCell ref="P278:U278"/>
    <mergeCell ref="V278:W278"/>
    <mergeCell ref="X278:AB278"/>
    <mergeCell ref="AC278:AG278"/>
    <mergeCell ref="AH278:AM278"/>
    <mergeCell ref="AN278:AO278"/>
    <mergeCell ref="AM276:AO276"/>
    <mergeCell ref="AP276:AS276"/>
    <mergeCell ref="B277:C277"/>
    <mergeCell ref="D277:H277"/>
    <mergeCell ref="I277:L277"/>
    <mergeCell ref="M277:O277"/>
    <mergeCell ref="P277:T277"/>
    <mergeCell ref="U277:W277"/>
    <mergeCell ref="X277:AB277"/>
    <mergeCell ref="AC277:AG277"/>
    <mergeCell ref="AH277:AL277"/>
    <mergeCell ref="AM277:AO277"/>
    <mergeCell ref="AP277:AS277"/>
    <mergeCell ref="B276:C276"/>
    <mergeCell ref="D276:H276"/>
    <mergeCell ref="I276:L276"/>
    <mergeCell ref="M276:O276"/>
    <mergeCell ref="P276:T276"/>
    <mergeCell ref="U276:W276"/>
    <mergeCell ref="X276:AB276"/>
    <mergeCell ref="AC276:AG276"/>
    <mergeCell ref="AH276:AL276"/>
    <mergeCell ref="B273:C275"/>
    <mergeCell ref="D273:H273"/>
    <mergeCell ref="I273:O273"/>
    <mergeCell ref="P273:W273"/>
    <mergeCell ref="X273:AB273"/>
    <mergeCell ref="AC273:AG273"/>
    <mergeCell ref="AH273:AO273"/>
    <mergeCell ref="AP273:AS273"/>
    <mergeCell ref="D274:H275"/>
    <mergeCell ref="I274:O274"/>
    <mergeCell ref="P274:W274"/>
    <mergeCell ref="X274:AB274"/>
    <mergeCell ref="AC274:AG274"/>
    <mergeCell ref="AH274:AO274"/>
    <mergeCell ref="AP274:AS274"/>
    <mergeCell ref="I275:O275"/>
    <mergeCell ref="P275:W275"/>
    <mergeCell ref="X275:AB275"/>
    <mergeCell ref="AC275:AG275"/>
    <mergeCell ref="AH275:AO275"/>
    <mergeCell ref="AP275:AS275"/>
    <mergeCell ref="B269:H269"/>
    <mergeCell ref="I269:O269"/>
    <mergeCell ref="P269:V269"/>
    <mergeCell ref="W269:AC269"/>
    <mergeCell ref="AD269:AJ269"/>
    <mergeCell ref="AK269:AS269"/>
    <mergeCell ref="B270:H270"/>
    <mergeCell ref="I270:O270"/>
    <mergeCell ref="P270:V270"/>
    <mergeCell ref="W270:AC270"/>
    <mergeCell ref="AD270:AJ270"/>
    <mergeCell ref="AK270:AS270"/>
    <mergeCell ref="B266:H268"/>
    <mergeCell ref="I266:O267"/>
    <mergeCell ref="P266:AS266"/>
    <mergeCell ref="P267:V267"/>
    <mergeCell ref="W267:AC267"/>
    <mergeCell ref="AD267:AJ267"/>
    <mergeCell ref="AK267:AS267"/>
    <mergeCell ref="I268:O268"/>
    <mergeCell ref="P268:V268"/>
    <mergeCell ref="W268:AC268"/>
    <mergeCell ref="AD268:AJ268"/>
    <mergeCell ref="AK268:AS268"/>
    <mergeCell ref="AH260:AM260"/>
    <mergeCell ref="AN260:AS260"/>
    <mergeCell ref="P261:U261"/>
    <mergeCell ref="V261:AA261"/>
    <mergeCell ref="AB261:AG261"/>
    <mergeCell ref="AH261:AM261"/>
    <mergeCell ref="AN261:AS261"/>
    <mergeCell ref="B262:H262"/>
    <mergeCell ref="I262:O262"/>
    <mergeCell ref="P262:U262"/>
    <mergeCell ref="V262:AA262"/>
    <mergeCell ref="AB262:AG262"/>
    <mergeCell ref="AH262:AM263"/>
    <mergeCell ref="AN262:AS263"/>
    <mergeCell ref="B263:H263"/>
    <mergeCell ref="I263:O263"/>
    <mergeCell ref="P263:U263"/>
    <mergeCell ref="V263:AA263"/>
    <mergeCell ref="AB263:AG263"/>
    <mergeCell ref="I261:O261"/>
    <mergeCell ref="B259:H261"/>
    <mergeCell ref="I259:O260"/>
    <mergeCell ref="P260:U260"/>
    <mergeCell ref="V260:AA260"/>
    <mergeCell ref="AB260:AG260"/>
    <mergeCell ref="B250:H250"/>
    <mergeCell ref="P250:V250"/>
    <mergeCell ref="W250:AC250"/>
    <mergeCell ref="AD250:AJ250"/>
    <mergeCell ref="P251:V251"/>
    <mergeCell ref="W251:AC251"/>
    <mergeCell ref="AD251:AJ251"/>
    <mergeCell ref="P252:V252"/>
    <mergeCell ref="W252:AC252"/>
    <mergeCell ref="AD252:AJ252"/>
    <mergeCell ref="B248:H248"/>
    <mergeCell ref="I248:O248"/>
    <mergeCell ref="P248:V248"/>
    <mergeCell ref="W248:AC248"/>
    <mergeCell ref="AD248:AJ248"/>
    <mergeCell ref="B249:H249"/>
    <mergeCell ref="I249:O249"/>
    <mergeCell ref="P249:V249"/>
    <mergeCell ref="W249:AC249"/>
    <mergeCell ref="AD249:AJ249"/>
    <mergeCell ref="B252:H252"/>
    <mergeCell ref="I252:O252"/>
    <mergeCell ref="B251:H251"/>
    <mergeCell ref="I251:O251"/>
    <mergeCell ref="I250:O250"/>
    <mergeCell ref="AD247:AJ247"/>
    <mergeCell ref="W243:AC243"/>
    <mergeCell ref="AD243:AJ243"/>
    <mergeCell ref="B244:H244"/>
    <mergeCell ref="I244:O244"/>
    <mergeCell ref="P244:V244"/>
    <mergeCell ref="W244:AC244"/>
    <mergeCell ref="AD244:AJ244"/>
    <mergeCell ref="B245:H245"/>
    <mergeCell ref="I245:O245"/>
    <mergeCell ref="P245:V245"/>
    <mergeCell ref="W245:AC245"/>
    <mergeCell ref="AD245:AJ245"/>
    <mergeCell ref="B243:H243"/>
    <mergeCell ref="I243:O243"/>
    <mergeCell ref="P243:V243"/>
    <mergeCell ref="B246:H246"/>
    <mergeCell ref="I246:O246"/>
    <mergeCell ref="P246:V246"/>
    <mergeCell ref="W246:AC246"/>
    <mergeCell ref="AD246:AJ246"/>
    <mergeCell ref="B247:H247"/>
    <mergeCell ref="I247:O247"/>
    <mergeCell ref="P247:V247"/>
    <mergeCell ref="W247:AC247"/>
    <mergeCell ref="J213:M213"/>
    <mergeCell ref="R213:U213"/>
    <mergeCell ref="F201:J201"/>
    <mergeCell ref="L201:M201"/>
    <mergeCell ref="N201:R201"/>
    <mergeCell ref="H192:L192"/>
    <mergeCell ref="B193:G194"/>
    <mergeCell ref="L195:O195"/>
    <mergeCell ref="T195:W195"/>
    <mergeCell ref="B228:H228"/>
    <mergeCell ref="I228:O228"/>
    <mergeCell ref="P228:V228"/>
    <mergeCell ref="P234:V234"/>
    <mergeCell ref="W234:AC234"/>
    <mergeCell ref="AD234:AJ234"/>
    <mergeCell ref="B230:H230"/>
    <mergeCell ref="I230:O230"/>
    <mergeCell ref="P230:V230"/>
    <mergeCell ref="W230:AC230"/>
    <mergeCell ref="AD230:AJ230"/>
    <mergeCell ref="B231:H231"/>
    <mergeCell ref="I231:O231"/>
    <mergeCell ref="P231:V231"/>
    <mergeCell ref="W231:AC231"/>
    <mergeCell ref="AD231:AJ231"/>
    <mergeCell ref="B234:H234"/>
    <mergeCell ref="I234:O234"/>
    <mergeCell ref="B233:H233"/>
    <mergeCell ref="I233:O233"/>
    <mergeCell ref="I232:O232"/>
    <mergeCell ref="P233:V233"/>
    <mergeCell ref="W226:AC226"/>
    <mergeCell ref="AL218:AQ218"/>
    <mergeCell ref="B219:G219"/>
    <mergeCell ref="H219:M219"/>
    <mergeCell ref="N219:S219"/>
    <mergeCell ref="B221:G221"/>
    <mergeCell ref="H221:M221"/>
    <mergeCell ref="T219:Y219"/>
    <mergeCell ref="Z219:AE219"/>
    <mergeCell ref="AF219:AK219"/>
    <mergeCell ref="AL219:AQ219"/>
    <mergeCell ref="B232:H232"/>
    <mergeCell ref="P232:V232"/>
    <mergeCell ref="W232:AC232"/>
    <mergeCell ref="AD232:AJ232"/>
    <mergeCell ref="AA130:AC130"/>
    <mergeCell ref="AF130:AI130"/>
    <mergeCell ref="H131:L131"/>
    <mergeCell ref="B132:G133"/>
    <mergeCell ref="N134:Q134"/>
    <mergeCell ref="V134:Y134"/>
    <mergeCell ref="O190:R190"/>
    <mergeCell ref="T190:W191"/>
    <mergeCell ref="W187:Z188"/>
    <mergeCell ref="H157:L157"/>
    <mergeCell ref="B158:G159"/>
    <mergeCell ref="B229:H229"/>
    <mergeCell ref="I229:O229"/>
    <mergeCell ref="P229:V229"/>
    <mergeCell ref="W229:AC229"/>
    <mergeCell ref="AD229:AJ229"/>
    <mergeCell ref="I226:O226"/>
    <mergeCell ref="H213:I213"/>
    <mergeCell ref="AP85:AS85"/>
    <mergeCell ref="B86:C86"/>
    <mergeCell ref="D86:H86"/>
    <mergeCell ref="I86:L86"/>
    <mergeCell ref="M86:O86"/>
    <mergeCell ref="P86:W86"/>
    <mergeCell ref="X86:AB86"/>
    <mergeCell ref="AC86:AG86"/>
    <mergeCell ref="AH86:AL86"/>
    <mergeCell ref="AM86:AO86"/>
    <mergeCell ref="AP86:AS86"/>
    <mergeCell ref="B85:C85"/>
    <mergeCell ref="D85:H85"/>
    <mergeCell ref="I85:O85"/>
    <mergeCell ref="P85:U85"/>
    <mergeCell ref="V85:W85"/>
    <mergeCell ref="X85:AB85"/>
    <mergeCell ref="AP83:AS83"/>
    <mergeCell ref="B84:C84"/>
    <mergeCell ref="D84:H84"/>
    <mergeCell ref="I84:O84"/>
    <mergeCell ref="P84:U84"/>
    <mergeCell ref="V84:W84"/>
    <mergeCell ref="X84:AB84"/>
    <mergeCell ref="AC84:AG84"/>
    <mergeCell ref="AH84:AM84"/>
    <mergeCell ref="AN84:AO84"/>
    <mergeCell ref="AP84:AS84"/>
    <mergeCell ref="B83:C83"/>
    <mergeCell ref="D83:H83"/>
    <mergeCell ref="I83:O83"/>
    <mergeCell ref="P83:U83"/>
    <mergeCell ref="V83:W83"/>
    <mergeCell ref="X83:AB83"/>
    <mergeCell ref="AC83:AG83"/>
    <mergeCell ref="AH83:AM83"/>
    <mergeCell ref="AN83:AO83"/>
    <mergeCell ref="AP81:AS81"/>
    <mergeCell ref="B82:C82"/>
    <mergeCell ref="D82:H82"/>
    <mergeCell ref="I82:O82"/>
    <mergeCell ref="P82:U82"/>
    <mergeCell ref="V82:W82"/>
    <mergeCell ref="X82:AB82"/>
    <mergeCell ref="AC82:AG82"/>
    <mergeCell ref="AH82:AM82"/>
    <mergeCell ref="AN82:AO82"/>
    <mergeCell ref="AP82:AS82"/>
    <mergeCell ref="B81:C81"/>
    <mergeCell ref="D81:H81"/>
    <mergeCell ref="I81:L81"/>
    <mergeCell ref="M81:O81"/>
    <mergeCell ref="P81:T81"/>
    <mergeCell ref="U81:W81"/>
    <mergeCell ref="X81:AB81"/>
    <mergeCell ref="AC81:AG81"/>
    <mergeCell ref="AH81:AL81"/>
    <mergeCell ref="AB67:AG67"/>
    <mergeCell ref="AN64:AS64"/>
    <mergeCell ref="AN65:AS65"/>
    <mergeCell ref="AP79:AS79"/>
    <mergeCell ref="B80:C80"/>
    <mergeCell ref="D80:H80"/>
    <mergeCell ref="I80:L80"/>
    <mergeCell ref="M80:O80"/>
    <mergeCell ref="P80:T80"/>
    <mergeCell ref="U80:W80"/>
    <mergeCell ref="X80:AB80"/>
    <mergeCell ref="AC80:AG80"/>
    <mergeCell ref="AH80:AL80"/>
    <mergeCell ref="AM80:AO80"/>
    <mergeCell ref="AP80:AS80"/>
    <mergeCell ref="B73:H73"/>
    <mergeCell ref="P73:V73"/>
    <mergeCell ref="W73:AC73"/>
    <mergeCell ref="AD73:AJ73"/>
    <mergeCell ref="AK73:AS73"/>
    <mergeCell ref="B74:H74"/>
    <mergeCell ref="P74:V74"/>
    <mergeCell ref="W74:AC74"/>
    <mergeCell ref="AD74:AJ74"/>
    <mergeCell ref="AK74:AS74"/>
    <mergeCell ref="AP78:AS78"/>
    <mergeCell ref="AP77:AS77"/>
    <mergeCell ref="I74:O74"/>
    <mergeCell ref="I73:O73"/>
    <mergeCell ref="AC77:AG77"/>
    <mergeCell ref="I77:O77"/>
    <mergeCell ref="AH77:AO77"/>
    <mergeCell ref="B43:H43"/>
    <mergeCell ref="I43:O43"/>
    <mergeCell ref="P43:V43"/>
    <mergeCell ref="W43:AC43"/>
    <mergeCell ref="AD43:AJ43"/>
    <mergeCell ref="I65:O65"/>
    <mergeCell ref="C50:D50"/>
    <mergeCell ref="C49:D49"/>
    <mergeCell ref="C48:D48"/>
    <mergeCell ref="B70:H72"/>
    <mergeCell ref="I70:O71"/>
    <mergeCell ref="P70:AS70"/>
    <mergeCell ref="P71:V71"/>
    <mergeCell ref="W71:AC71"/>
    <mergeCell ref="AD71:AJ71"/>
    <mergeCell ref="AK71:AS71"/>
    <mergeCell ref="I72:O72"/>
    <mergeCell ref="P72:V72"/>
    <mergeCell ref="W72:AC72"/>
    <mergeCell ref="AD72:AJ72"/>
    <mergeCell ref="AK72:AS72"/>
    <mergeCell ref="B66:H66"/>
    <mergeCell ref="I66:O66"/>
    <mergeCell ref="P66:U66"/>
    <mergeCell ref="V66:AA66"/>
    <mergeCell ref="AB66:AG66"/>
    <mergeCell ref="AH66:AM67"/>
    <mergeCell ref="AN66:AS67"/>
    <mergeCell ref="B67:H67"/>
    <mergeCell ref="I67:O67"/>
    <mergeCell ref="P67:U67"/>
    <mergeCell ref="V67:AA67"/>
    <mergeCell ref="T5:AE5"/>
    <mergeCell ref="B6:G6"/>
    <mergeCell ref="H6:M6"/>
    <mergeCell ref="N6:S6"/>
    <mergeCell ref="B8:G8"/>
    <mergeCell ref="H8:M8"/>
    <mergeCell ref="T6:Y6"/>
    <mergeCell ref="Z6:AE6"/>
    <mergeCell ref="AF6:AK6"/>
    <mergeCell ref="B5:G5"/>
    <mergeCell ref="H5:M5"/>
    <mergeCell ref="N5:S5"/>
    <mergeCell ref="B7:G7"/>
    <mergeCell ref="H7:M7"/>
    <mergeCell ref="B34:H34"/>
    <mergeCell ref="I34:O34"/>
    <mergeCell ref="P34:V34"/>
    <mergeCell ref="W34:AC34"/>
    <mergeCell ref="AD34:AJ34"/>
    <mergeCell ref="B33:H33"/>
    <mergeCell ref="I33:O33"/>
    <mergeCell ref="P33:V33"/>
    <mergeCell ref="W33:AC33"/>
    <mergeCell ref="AD33:AJ33"/>
    <mergeCell ref="P11:AC11"/>
    <mergeCell ref="AD11:AJ11"/>
    <mergeCell ref="B32:H32"/>
    <mergeCell ref="I32:O32"/>
    <mergeCell ref="P32:V32"/>
    <mergeCell ref="W32:AC32"/>
    <mergeCell ref="AD32:AJ32"/>
    <mergeCell ref="B31:H31"/>
    <mergeCell ref="AD254:AJ254"/>
    <mergeCell ref="AL6:AQ6"/>
    <mergeCell ref="B11:H13"/>
    <mergeCell ref="I11:O12"/>
    <mergeCell ref="B35:H35"/>
    <mergeCell ref="I35:O35"/>
    <mergeCell ref="P35:V35"/>
    <mergeCell ref="W35:AC35"/>
    <mergeCell ref="AD35:AJ35"/>
    <mergeCell ref="B63:H65"/>
    <mergeCell ref="I63:O64"/>
    <mergeCell ref="P64:U64"/>
    <mergeCell ref="V64:AA64"/>
    <mergeCell ref="AB64:AG64"/>
    <mergeCell ref="AH64:AM64"/>
    <mergeCell ref="P65:U65"/>
    <mergeCell ref="V65:AA65"/>
    <mergeCell ref="AB65:AG65"/>
    <mergeCell ref="AH65:AM65"/>
    <mergeCell ref="B42:H42"/>
    <mergeCell ref="I42:O42"/>
    <mergeCell ref="P42:V42"/>
    <mergeCell ref="W42:AC42"/>
    <mergeCell ref="AD42:AJ42"/>
    <mergeCell ref="B36:H36"/>
    <mergeCell ref="I36:O36"/>
    <mergeCell ref="P36:V36"/>
    <mergeCell ref="W36:AC36"/>
    <mergeCell ref="AD36:AJ36"/>
    <mergeCell ref="B37:H37"/>
    <mergeCell ref="I37:O37"/>
    <mergeCell ref="P37:V37"/>
    <mergeCell ref="P242:V242"/>
    <mergeCell ref="W242:AC242"/>
    <mergeCell ref="AD242:AJ242"/>
    <mergeCell ref="B240:H240"/>
    <mergeCell ref="I240:O240"/>
    <mergeCell ref="B239:H239"/>
    <mergeCell ref="I239:O239"/>
    <mergeCell ref="P239:V239"/>
    <mergeCell ref="W239:AC239"/>
    <mergeCell ref="AD239:AJ239"/>
    <mergeCell ref="P240:V240"/>
    <mergeCell ref="W240:AC240"/>
    <mergeCell ref="AD240:AJ240"/>
    <mergeCell ref="B256:H256"/>
    <mergeCell ref="I256:O256"/>
    <mergeCell ref="B255:H255"/>
    <mergeCell ref="I255:O255"/>
    <mergeCell ref="P255:V255"/>
    <mergeCell ref="W255:AC255"/>
    <mergeCell ref="AD255:AJ255"/>
    <mergeCell ref="P256:V256"/>
    <mergeCell ref="W256:AC256"/>
    <mergeCell ref="AD256:AJ256"/>
    <mergeCell ref="B254:H254"/>
    <mergeCell ref="I254:O254"/>
    <mergeCell ref="B253:H253"/>
    <mergeCell ref="I253:O253"/>
    <mergeCell ref="P253:V253"/>
    <mergeCell ref="W253:AC253"/>
    <mergeCell ref="AD253:AJ253"/>
    <mergeCell ref="P254:V254"/>
    <mergeCell ref="W254:AC254"/>
    <mergeCell ref="B227:H227"/>
    <mergeCell ref="I227:O227"/>
    <mergeCell ref="P227:V227"/>
    <mergeCell ref="I241:O241"/>
    <mergeCell ref="P241:V241"/>
    <mergeCell ref="W241:AC241"/>
    <mergeCell ref="AD241:AJ241"/>
    <mergeCell ref="W227:AC227"/>
    <mergeCell ref="AD227:AJ227"/>
    <mergeCell ref="W233:AC233"/>
    <mergeCell ref="AD233:AJ233"/>
    <mergeCell ref="W228:AC228"/>
    <mergeCell ref="AD228:AJ228"/>
    <mergeCell ref="B241:H241"/>
    <mergeCell ref="P224:AC224"/>
    <mergeCell ref="AD224:AJ224"/>
    <mergeCell ref="AF218:AK218"/>
    <mergeCell ref="B238:H238"/>
    <mergeCell ref="I238:O238"/>
    <mergeCell ref="B237:H237"/>
    <mergeCell ref="I237:O237"/>
    <mergeCell ref="P237:V237"/>
    <mergeCell ref="P226:V226"/>
    <mergeCell ref="AD226:AJ226"/>
    <mergeCell ref="P225:V225"/>
    <mergeCell ref="L154:Q154"/>
    <mergeCell ref="AA136:AE136"/>
    <mergeCell ref="S176:S177"/>
    <mergeCell ref="T176:W177"/>
    <mergeCell ref="G172:J172"/>
    <mergeCell ref="N174:Q174"/>
    <mergeCell ref="O176:R176"/>
    <mergeCell ref="H178:L178"/>
    <mergeCell ref="B179:G180"/>
    <mergeCell ref="B128:H129"/>
    <mergeCell ref="B135:G136"/>
    <mergeCell ref="B155:H156"/>
    <mergeCell ref="L160:O160"/>
    <mergeCell ref="T160:W160"/>
    <mergeCell ref="G175:K175"/>
    <mergeCell ref="L175:Q175"/>
    <mergeCell ref="G140:K140"/>
    <mergeCell ref="G169:J169"/>
    <mergeCell ref="T155:W156"/>
    <mergeCell ref="B176:H177"/>
    <mergeCell ref="D77:H77"/>
    <mergeCell ref="P77:W77"/>
    <mergeCell ref="X77:AB77"/>
    <mergeCell ref="B77:C79"/>
    <mergeCell ref="D78:H79"/>
    <mergeCell ref="X79:AB79"/>
    <mergeCell ref="AC79:AG79"/>
    <mergeCell ref="AH79:AO79"/>
    <mergeCell ref="AM81:AO81"/>
    <mergeCell ref="AC85:AG85"/>
    <mergeCell ref="P78:W78"/>
    <mergeCell ref="X78:AB78"/>
    <mergeCell ref="AH85:AM85"/>
    <mergeCell ref="AN85:AO85"/>
    <mergeCell ref="G90:K90"/>
    <mergeCell ref="AE94:AH95"/>
    <mergeCell ref="AI94:AM95"/>
    <mergeCell ref="AC78:AG78"/>
    <mergeCell ref="AH78:AO78"/>
    <mergeCell ref="I79:O79"/>
    <mergeCell ref="P79:W79"/>
    <mergeCell ref="I78:O78"/>
    <mergeCell ref="B41:H41"/>
    <mergeCell ref="I41:O41"/>
    <mergeCell ref="P41:V41"/>
    <mergeCell ref="W41:AC41"/>
    <mergeCell ref="AD41:AJ41"/>
    <mergeCell ref="AD37:AJ37"/>
    <mergeCell ref="B38:H38"/>
    <mergeCell ref="I38:O38"/>
    <mergeCell ref="P38:V38"/>
    <mergeCell ref="W38:AC38"/>
    <mergeCell ref="AD38:AJ38"/>
    <mergeCell ref="B39:H39"/>
    <mergeCell ref="I39:O39"/>
    <mergeCell ref="P39:V39"/>
    <mergeCell ref="W39:AC39"/>
    <mergeCell ref="AD39:AJ39"/>
    <mergeCell ref="W37:AC37"/>
    <mergeCell ref="B30:H30"/>
    <mergeCell ref="I30:O30"/>
    <mergeCell ref="P30:V30"/>
    <mergeCell ref="W30:AC30"/>
    <mergeCell ref="AD30:AJ30"/>
    <mergeCell ref="B29:H29"/>
    <mergeCell ref="I29:O29"/>
    <mergeCell ref="P29:V29"/>
    <mergeCell ref="W29:AC29"/>
    <mergeCell ref="AD29:AJ29"/>
    <mergeCell ref="B28:H28"/>
    <mergeCell ref="I28:O28"/>
    <mergeCell ref="P28:V28"/>
    <mergeCell ref="W28:AC28"/>
    <mergeCell ref="AD28:AJ28"/>
    <mergeCell ref="B40:H40"/>
    <mergeCell ref="I40:O40"/>
    <mergeCell ref="P40:V40"/>
    <mergeCell ref="W40:AC40"/>
    <mergeCell ref="AD40:AJ40"/>
    <mergeCell ref="B27:H27"/>
    <mergeCell ref="I27:O27"/>
    <mergeCell ref="P27:V27"/>
    <mergeCell ref="W27:AC27"/>
    <mergeCell ref="AD27:AJ27"/>
    <mergeCell ref="B26:H26"/>
    <mergeCell ref="I26:O26"/>
    <mergeCell ref="P26:V26"/>
    <mergeCell ref="W26:AC26"/>
    <mergeCell ref="AD26:AJ26"/>
    <mergeCell ref="B25:H25"/>
    <mergeCell ref="I25:O25"/>
    <mergeCell ref="P25:V25"/>
    <mergeCell ref="W25:AC25"/>
    <mergeCell ref="AD25:AJ25"/>
    <mergeCell ref="B24:H24"/>
    <mergeCell ref="I24:O24"/>
    <mergeCell ref="P24:V24"/>
    <mergeCell ref="W24:AC24"/>
    <mergeCell ref="AD24:AJ24"/>
    <mergeCell ref="B23:H23"/>
    <mergeCell ref="I23:O23"/>
    <mergeCell ref="P23:V23"/>
    <mergeCell ref="W23:AC23"/>
    <mergeCell ref="AD23:AJ23"/>
    <mergeCell ref="W13:AC13"/>
    <mergeCell ref="AD13:AJ13"/>
    <mergeCell ref="B22:H22"/>
    <mergeCell ref="I22:O22"/>
    <mergeCell ref="P22:V22"/>
    <mergeCell ref="W22:AC22"/>
    <mergeCell ref="AD22:AJ22"/>
    <mergeCell ref="B21:H21"/>
    <mergeCell ref="I21:O21"/>
    <mergeCell ref="P21:V21"/>
    <mergeCell ref="W21:AC21"/>
    <mergeCell ref="AD21:AJ21"/>
    <mergeCell ref="B20:H20"/>
    <mergeCell ref="I20:O20"/>
    <mergeCell ref="P20:V20"/>
    <mergeCell ref="W20:AC20"/>
    <mergeCell ref="AD20:AJ20"/>
    <mergeCell ref="B19:H19"/>
    <mergeCell ref="I19:O19"/>
    <mergeCell ref="P19:V19"/>
    <mergeCell ref="W19:AC19"/>
    <mergeCell ref="AD19:AJ19"/>
    <mergeCell ref="AL5:AQ5"/>
    <mergeCell ref="AF5:AK5"/>
    <mergeCell ref="B18:H18"/>
    <mergeCell ref="I18:O18"/>
    <mergeCell ref="P18:V18"/>
    <mergeCell ref="W18:AC18"/>
    <mergeCell ref="AD18:AJ18"/>
    <mergeCell ref="B17:H17"/>
    <mergeCell ref="I17:O17"/>
    <mergeCell ref="P17:V17"/>
    <mergeCell ref="W17:AC17"/>
    <mergeCell ref="AD17:AJ17"/>
    <mergeCell ref="P12:V12"/>
    <mergeCell ref="W12:AC12"/>
    <mergeCell ref="B16:H16"/>
    <mergeCell ref="I16:O16"/>
    <mergeCell ref="P16:V16"/>
    <mergeCell ref="W16:AC16"/>
    <mergeCell ref="AD16:AJ16"/>
    <mergeCell ref="B15:H15"/>
    <mergeCell ref="I15:O15"/>
    <mergeCell ref="P15:V15"/>
    <mergeCell ref="W15:AC15"/>
    <mergeCell ref="AD15:AJ15"/>
    <mergeCell ref="B14:H14"/>
    <mergeCell ref="I14:O14"/>
    <mergeCell ref="P14:V14"/>
    <mergeCell ref="W14:AC14"/>
    <mergeCell ref="AD14:AJ14"/>
    <mergeCell ref="AD12:AJ12"/>
    <mergeCell ref="I13:O13"/>
    <mergeCell ref="P13:V13"/>
    <mergeCell ref="L209:P209"/>
    <mergeCell ref="R209:V209"/>
    <mergeCell ref="W207:W208"/>
    <mergeCell ref="X207:AC208"/>
    <mergeCell ref="L208:P208"/>
    <mergeCell ref="B242:H242"/>
    <mergeCell ref="I242:O242"/>
    <mergeCell ref="W225:AC225"/>
    <mergeCell ref="AD225:AJ225"/>
    <mergeCell ref="B224:H226"/>
    <mergeCell ref="I224:O225"/>
    <mergeCell ref="B218:G218"/>
    <mergeCell ref="H218:M218"/>
    <mergeCell ref="N218:S218"/>
    <mergeCell ref="W237:AC237"/>
    <mergeCell ref="AD237:AJ237"/>
    <mergeCell ref="P238:V238"/>
    <mergeCell ref="W238:AC238"/>
    <mergeCell ref="AD238:AJ238"/>
    <mergeCell ref="B236:H236"/>
    <mergeCell ref="I236:O236"/>
    <mergeCell ref="B235:H235"/>
    <mergeCell ref="I235:O235"/>
    <mergeCell ref="P235:V235"/>
    <mergeCell ref="W235:AC235"/>
    <mergeCell ref="AD235:AJ235"/>
    <mergeCell ref="P236:V236"/>
    <mergeCell ref="W236:AC236"/>
    <mergeCell ref="AD236:AJ236"/>
    <mergeCell ref="B220:G220"/>
    <mergeCell ref="H220:M220"/>
    <mergeCell ref="T218:AE218"/>
    <mergeCell ref="B196:G197"/>
    <mergeCell ref="H119:L119"/>
    <mergeCell ref="B120:G121"/>
    <mergeCell ref="L122:O122"/>
    <mergeCell ref="T122:W122"/>
    <mergeCell ref="J123:N123"/>
    <mergeCell ref="G127:K127"/>
    <mergeCell ref="P129:Q129"/>
    <mergeCell ref="S190:S191"/>
    <mergeCell ref="G189:K189"/>
    <mergeCell ref="L207:V207"/>
    <mergeCell ref="F202:J202"/>
    <mergeCell ref="E204:H204"/>
    <mergeCell ref="X190:AB191"/>
    <mergeCell ref="T181:W181"/>
    <mergeCell ref="B190:H191"/>
    <mergeCell ref="O137:S137"/>
    <mergeCell ref="U136:Y136"/>
    <mergeCell ref="U137:Y137"/>
    <mergeCell ref="O143:R143"/>
    <mergeCell ref="S143:S144"/>
    <mergeCell ref="T143:W144"/>
    <mergeCell ref="H145:L145"/>
    <mergeCell ref="B146:G147"/>
    <mergeCell ref="L148:O148"/>
    <mergeCell ref="T148:W148"/>
    <mergeCell ref="X143:AB144"/>
    <mergeCell ref="X155:AB156"/>
    <mergeCell ref="X176:AB177"/>
    <mergeCell ref="AA187:AE188"/>
    <mergeCell ref="L181:O181"/>
    <mergeCell ref="B182:G183"/>
    <mergeCell ref="N8:S8"/>
    <mergeCell ref="T8:Y8"/>
    <mergeCell ref="Z8:AE8"/>
    <mergeCell ref="AF8:AK8"/>
    <mergeCell ref="N7:AK7"/>
    <mergeCell ref="N220:AK220"/>
    <mergeCell ref="N221:S221"/>
    <mergeCell ref="T221:Y221"/>
    <mergeCell ref="Z221:AE221"/>
    <mergeCell ref="AF221:AK221"/>
    <mergeCell ref="AL7:AW7"/>
    <mergeCell ref="AL8:AQ8"/>
    <mergeCell ref="AR8:AW8"/>
    <mergeCell ref="U196:Y197"/>
    <mergeCell ref="Q208:Q209"/>
    <mergeCell ref="R208:V208"/>
    <mergeCell ref="I31:O31"/>
    <mergeCell ref="P31:V31"/>
    <mergeCell ref="W31:AC31"/>
    <mergeCell ref="AD31:AJ31"/>
    <mergeCell ref="N98:Q98"/>
    <mergeCell ref="K100:Q100"/>
    <mergeCell ref="K101:Q101"/>
    <mergeCell ref="M106:Q106"/>
    <mergeCell ref="R106:R107"/>
    <mergeCell ref="S106:V107"/>
    <mergeCell ref="W106:AA107"/>
    <mergeCell ref="AA137:AE137"/>
    <mergeCell ref="O155:R155"/>
    <mergeCell ref="S155:S156"/>
    <mergeCell ref="K149:O149"/>
    <mergeCell ref="G154:K154"/>
    <mergeCell ref="T294:Y294"/>
    <mergeCell ref="Z294:AE294"/>
    <mergeCell ref="AF294:AK294"/>
    <mergeCell ref="N366:AK366"/>
    <mergeCell ref="N367:S367"/>
    <mergeCell ref="T367:Y367"/>
    <mergeCell ref="Z367:AE367"/>
    <mergeCell ref="AF367:AK367"/>
    <mergeCell ref="N444:AK444"/>
    <mergeCell ref="N445:S445"/>
    <mergeCell ref="T445:Y445"/>
    <mergeCell ref="Z445:AE445"/>
    <mergeCell ref="AF445:AK445"/>
    <mergeCell ref="N517:AK517"/>
    <mergeCell ref="N518:S518"/>
    <mergeCell ref="T518:Y518"/>
    <mergeCell ref="Z518:AE518"/>
    <mergeCell ref="AF518:AK518"/>
    <mergeCell ref="I415:O415"/>
    <mergeCell ref="P415:V415"/>
    <mergeCell ref="W415:AC415"/>
    <mergeCell ref="AD415:AJ415"/>
    <mergeCell ref="AK415:AS415"/>
    <mergeCell ref="H510:I510"/>
    <mergeCell ref="J510:M510"/>
    <mergeCell ref="R510:U510"/>
    <mergeCell ref="AP506:AS506"/>
    <mergeCell ref="AC505:AG505"/>
    <mergeCell ref="AH505:AM505"/>
    <mergeCell ref="AN505:AO505"/>
    <mergeCell ref="AP505:AS505"/>
    <mergeCell ref="AC503:AG503"/>
  </mergeCells>
  <phoneticPr fontId="5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A345"/>
  <sheetViews>
    <sheetView showGridLines="0" tabSelected="1" zoomScale="70" zoomScaleNormal="70" workbookViewId="0"/>
  </sheetViews>
  <sheetFormatPr defaultColWidth="9.77734375" defaultRowHeight="16.5" customHeight="1"/>
  <cols>
    <col min="1" max="1" width="2.77734375" style="65" customWidth="1"/>
    <col min="2" max="8" width="9.77734375" style="65"/>
    <col min="9" max="9" width="9.77734375" style="65" customWidth="1"/>
    <col min="10" max="16384" width="9.77734375" style="65"/>
  </cols>
  <sheetData>
    <row r="1" spans="2:13" ht="16.5" customHeight="1">
      <c r="B1" s="251" t="s">
        <v>770</v>
      </c>
    </row>
    <row r="2" spans="2:13" ht="16.5" customHeight="1">
      <c r="B2" s="287" t="s">
        <v>86</v>
      </c>
      <c r="C2" s="286" t="s">
        <v>175</v>
      </c>
      <c r="D2" s="286" t="s">
        <v>378</v>
      </c>
      <c r="E2" s="286" t="s">
        <v>619</v>
      </c>
      <c r="F2" s="286" t="s">
        <v>197</v>
      </c>
      <c r="G2" s="286" t="s">
        <v>621</v>
      </c>
      <c r="H2" s="286" t="s">
        <v>597</v>
      </c>
      <c r="I2" s="286" t="s">
        <v>622</v>
      </c>
      <c r="J2" s="286" t="s">
        <v>623</v>
      </c>
      <c r="L2" s="209" t="s">
        <v>368</v>
      </c>
      <c r="M2" s="209" t="s">
        <v>364</v>
      </c>
    </row>
    <row r="3" spans="2:13" ht="16.5" customHeight="1">
      <c r="B3" s="286" t="s">
        <v>175</v>
      </c>
      <c r="C3" s="288">
        <f t="shared" ref="C3:C17" si="0">E3*1000</f>
        <v>1</v>
      </c>
      <c r="D3" s="288">
        <f>E3*10</f>
        <v>0.01</v>
      </c>
      <c r="E3" s="288">
        <f t="shared" ref="E3:E17" si="1">F3*1000</f>
        <v>1E-3</v>
      </c>
      <c r="F3" s="288">
        <v>9.9999999999999995E-7</v>
      </c>
      <c r="G3" s="288">
        <f t="shared" ref="G3:G17" si="2">I3*1000</f>
        <v>1</v>
      </c>
      <c r="H3" s="288">
        <f>I3*10</f>
        <v>0.01</v>
      </c>
      <c r="I3" s="288">
        <f t="shared" ref="I3:I17" si="3">J3*1000</f>
        <v>1E-3</v>
      </c>
      <c r="J3" s="288">
        <v>9.9999999999999995E-7</v>
      </c>
      <c r="L3" s="211"/>
      <c r="M3" s="209" t="s">
        <v>200</v>
      </c>
    </row>
    <row r="4" spans="2:13" ht="16.5" customHeight="1">
      <c r="B4" s="286" t="s">
        <v>378</v>
      </c>
      <c r="C4" s="288">
        <f t="shared" si="0"/>
        <v>100</v>
      </c>
      <c r="D4" s="288">
        <f t="shared" ref="D4:D26" si="4">E4*10</f>
        <v>1</v>
      </c>
      <c r="E4" s="288">
        <f t="shared" si="1"/>
        <v>0.1</v>
      </c>
      <c r="F4" s="288">
        <v>1E-4</v>
      </c>
      <c r="G4" s="288">
        <f t="shared" si="2"/>
        <v>100</v>
      </c>
      <c r="H4" s="288">
        <f t="shared" ref="H4:H26" si="5">I4*10</f>
        <v>1</v>
      </c>
      <c r="I4" s="288">
        <f t="shared" si="3"/>
        <v>0.1</v>
      </c>
      <c r="J4" s="288">
        <v>1E-4</v>
      </c>
      <c r="L4" s="75">
        <v>9.9999999999999995E-8</v>
      </c>
      <c r="M4" s="75">
        <v>7</v>
      </c>
    </row>
    <row r="5" spans="2:13" ht="16.5" customHeight="1">
      <c r="B5" s="286" t="s">
        <v>619</v>
      </c>
      <c r="C5" s="288">
        <f t="shared" si="0"/>
        <v>1000</v>
      </c>
      <c r="D5" s="288">
        <f t="shared" si="4"/>
        <v>10</v>
      </c>
      <c r="E5" s="288">
        <f t="shared" si="1"/>
        <v>1</v>
      </c>
      <c r="F5" s="288">
        <v>1E-3</v>
      </c>
      <c r="G5" s="288">
        <f t="shared" si="2"/>
        <v>1000</v>
      </c>
      <c r="H5" s="288">
        <f t="shared" si="5"/>
        <v>10</v>
      </c>
      <c r="I5" s="288">
        <f t="shared" si="3"/>
        <v>1</v>
      </c>
      <c r="J5" s="288">
        <v>1E-3</v>
      </c>
      <c r="L5" s="75">
        <v>9.9999999999999995E-7</v>
      </c>
      <c r="M5" s="75">
        <v>6</v>
      </c>
    </row>
    <row r="6" spans="2:13" ht="16.5" customHeight="1">
      <c r="B6" s="286" t="s">
        <v>197</v>
      </c>
      <c r="C6" s="288">
        <f t="shared" si="0"/>
        <v>1000000</v>
      </c>
      <c r="D6" s="288">
        <f t="shared" si="4"/>
        <v>10000</v>
      </c>
      <c r="E6" s="288">
        <f t="shared" si="1"/>
        <v>1000</v>
      </c>
      <c r="F6" s="288">
        <v>1</v>
      </c>
      <c r="G6" s="288">
        <f t="shared" si="2"/>
        <v>1000000</v>
      </c>
      <c r="H6" s="288">
        <f t="shared" si="5"/>
        <v>10000</v>
      </c>
      <c r="I6" s="288">
        <f t="shared" si="3"/>
        <v>1000</v>
      </c>
      <c r="J6" s="288">
        <v>1</v>
      </c>
      <c r="L6" s="75">
        <v>1.0000000000000001E-5</v>
      </c>
      <c r="M6" s="75">
        <v>5</v>
      </c>
    </row>
    <row r="7" spans="2:13" ht="16.5" customHeight="1">
      <c r="B7" s="286" t="s">
        <v>627</v>
      </c>
      <c r="C7" s="288">
        <f t="shared" si="0"/>
        <v>100</v>
      </c>
      <c r="D7" s="288">
        <f t="shared" si="4"/>
        <v>1</v>
      </c>
      <c r="E7" s="288">
        <f t="shared" si="1"/>
        <v>0.1</v>
      </c>
      <c r="F7" s="288">
        <v>1E-4</v>
      </c>
      <c r="G7" s="288">
        <f t="shared" si="2"/>
        <v>100</v>
      </c>
      <c r="H7" s="288">
        <f t="shared" si="5"/>
        <v>1</v>
      </c>
      <c r="I7" s="288">
        <f t="shared" si="3"/>
        <v>0.1</v>
      </c>
      <c r="J7" s="288">
        <v>1E-4</v>
      </c>
      <c r="L7" s="75">
        <v>1E-4</v>
      </c>
      <c r="M7" s="75">
        <v>4</v>
      </c>
    </row>
    <row r="8" spans="2:13" ht="16.5" customHeight="1">
      <c r="B8" s="286" t="s">
        <v>628</v>
      </c>
      <c r="C8" s="288">
        <f t="shared" si="0"/>
        <v>100000</v>
      </c>
      <c r="D8" s="288">
        <f t="shared" si="4"/>
        <v>1000</v>
      </c>
      <c r="E8" s="288">
        <f t="shared" si="1"/>
        <v>100</v>
      </c>
      <c r="F8" s="288">
        <v>0.1</v>
      </c>
      <c r="G8" s="288">
        <f t="shared" si="2"/>
        <v>100000</v>
      </c>
      <c r="H8" s="288">
        <f t="shared" si="5"/>
        <v>1000</v>
      </c>
      <c r="I8" s="288">
        <f t="shared" si="3"/>
        <v>100</v>
      </c>
      <c r="J8" s="288">
        <v>0.1</v>
      </c>
      <c r="L8" s="75">
        <v>1E-3</v>
      </c>
      <c r="M8" s="75">
        <v>3</v>
      </c>
    </row>
    <row r="9" spans="2:13" ht="16.5" customHeight="1">
      <c r="B9" s="286" t="s">
        <v>629</v>
      </c>
      <c r="C9" s="288">
        <f t="shared" si="0"/>
        <v>6894.7569999999996</v>
      </c>
      <c r="D9" s="288">
        <f t="shared" si="4"/>
        <v>68.947569999999999</v>
      </c>
      <c r="E9" s="288">
        <f t="shared" si="1"/>
        <v>6.8947569999999994</v>
      </c>
      <c r="F9" s="288">
        <v>6.8947569999999996E-3</v>
      </c>
      <c r="G9" s="288">
        <f t="shared" si="2"/>
        <v>6894.7569999999996</v>
      </c>
      <c r="H9" s="288">
        <f t="shared" si="5"/>
        <v>68.947569999999999</v>
      </c>
      <c r="I9" s="288">
        <f t="shared" si="3"/>
        <v>6.8947569999999994</v>
      </c>
      <c r="J9" s="288">
        <v>6.8947569999999996E-3</v>
      </c>
      <c r="L9" s="75">
        <v>0.01</v>
      </c>
      <c r="M9" s="75">
        <v>2</v>
      </c>
    </row>
    <row r="10" spans="2:13" ht="16.5" customHeight="1">
      <c r="B10" s="286" t="s">
        <v>630</v>
      </c>
      <c r="C10" s="288">
        <f t="shared" si="0"/>
        <v>98066.5</v>
      </c>
      <c r="D10" s="288">
        <f t="shared" si="4"/>
        <v>980.66500000000008</v>
      </c>
      <c r="E10" s="288">
        <f t="shared" si="1"/>
        <v>98.066500000000005</v>
      </c>
      <c r="F10" s="288">
        <v>9.8066500000000001E-2</v>
      </c>
      <c r="G10" s="288">
        <f t="shared" si="2"/>
        <v>98066.5</v>
      </c>
      <c r="H10" s="288">
        <f t="shared" si="5"/>
        <v>980.66500000000008</v>
      </c>
      <c r="I10" s="288">
        <f t="shared" si="3"/>
        <v>98.066500000000005</v>
      </c>
      <c r="J10" s="288">
        <v>9.8066500000000001E-2</v>
      </c>
      <c r="L10" s="75">
        <v>0.1</v>
      </c>
      <c r="M10" s="75">
        <v>1</v>
      </c>
    </row>
    <row r="11" spans="2:13" ht="16.5" customHeight="1">
      <c r="B11" s="286" t="s">
        <v>132</v>
      </c>
      <c r="C11" s="288">
        <f t="shared" si="0"/>
        <v>9.8066499999999994</v>
      </c>
      <c r="D11" s="288">
        <f t="shared" si="4"/>
        <v>9.8066500000000001E-2</v>
      </c>
      <c r="E11" s="288">
        <f t="shared" si="1"/>
        <v>9.8066500000000001E-3</v>
      </c>
      <c r="F11" s="289">
        <v>9.8066500000000004E-6</v>
      </c>
      <c r="G11" s="288">
        <f t="shared" si="2"/>
        <v>9.8066499999999994</v>
      </c>
      <c r="H11" s="288">
        <f t="shared" si="5"/>
        <v>9.8066500000000001E-2</v>
      </c>
      <c r="I11" s="288">
        <f t="shared" si="3"/>
        <v>9.8066500000000001E-3</v>
      </c>
      <c r="J11" s="289">
        <v>9.8066500000000004E-6</v>
      </c>
      <c r="L11" s="42"/>
      <c r="M11" s="42"/>
    </row>
    <row r="12" spans="2:13" ht="16.5" customHeight="1">
      <c r="B12" s="286" t="s">
        <v>631</v>
      </c>
      <c r="C12" s="288">
        <f t="shared" si="0"/>
        <v>3386.3889999999997</v>
      </c>
      <c r="D12" s="288">
        <f t="shared" si="4"/>
        <v>33.863889999999998</v>
      </c>
      <c r="E12" s="288">
        <f t="shared" si="1"/>
        <v>3.3863889999999999</v>
      </c>
      <c r="F12" s="288">
        <v>3.3863890000000001E-3</v>
      </c>
      <c r="G12" s="288">
        <f t="shared" si="2"/>
        <v>3386.3889999999997</v>
      </c>
      <c r="H12" s="288">
        <f t="shared" si="5"/>
        <v>33.863889999999998</v>
      </c>
      <c r="I12" s="288">
        <f t="shared" si="3"/>
        <v>3.3863889999999999</v>
      </c>
      <c r="J12" s="288">
        <v>3.3863890000000001E-3</v>
      </c>
      <c r="L12" s="42"/>
      <c r="M12" s="42"/>
    </row>
    <row r="13" spans="2:13" ht="16.5" customHeight="1">
      <c r="B13" s="286" t="s">
        <v>632</v>
      </c>
      <c r="C13" s="288">
        <f t="shared" si="0"/>
        <v>133.32240000000002</v>
      </c>
      <c r="D13" s="288">
        <f t="shared" si="4"/>
        <v>1.333224</v>
      </c>
      <c r="E13" s="288">
        <f t="shared" si="1"/>
        <v>0.13332240000000001</v>
      </c>
      <c r="F13" s="288">
        <v>1.3332240000000001E-4</v>
      </c>
      <c r="G13" s="288">
        <f t="shared" si="2"/>
        <v>133.32240000000002</v>
      </c>
      <c r="H13" s="288">
        <f t="shared" si="5"/>
        <v>1.333224</v>
      </c>
      <c r="I13" s="288">
        <f t="shared" si="3"/>
        <v>0.13332240000000001</v>
      </c>
      <c r="J13" s="288">
        <v>1.3332240000000001E-4</v>
      </c>
      <c r="L13" s="42"/>
      <c r="M13" s="42"/>
    </row>
    <row r="14" spans="2:13" ht="16.5" customHeight="1">
      <c r="B14" s="286" t="s">
        <v>633</v>
      </c>
      <c r="C14" s="288">
        <f t="shared" si="0"/>
        <v>1333.2239999999999</v>
      </c>
      <c r="D14" s="288">
        <f t="shared" si="4"/>
        <v>13.332239999999999</v>
      </c>
      <c r="E14" s="288">
        <f t="shared" si="1"/>
        <v>1.333224</v>
      </c>
      <c r="F14" s="288">
        <v>1.333224E-3</v>
      </c>
      <c r="G14" s="288">
        <f t="shared" si="2"/>
        <v>1333.2239999999999</v>
      </c>
      <c r="H14" s="288">
        <f t="shared" si="5"/>
        <v>13.332239999999999</v>
      </c>
      <c r="I14" s="288">
        <f t="shared" si="3"/>
        <v>1.333224</v>
      </c>
      <c r="J14" s="288">
        <v>1.333224E-3</v>
      </c>
      <c r="L14" s="42"/>
      <c r="M14" s="42"/>
    </row>
    <row r="15" spans="2:13" ht="16.5" customHeight="1">
      <c r="B15" s="286" t="s">
        <v>634</v>
      </c>
      <c r="C15" s="288">
        <f t="shared" si="0"/>
        <v>249.0889</v>
      </c>
      <c r="D15" s="288">
        <f t="shared" si="4"/>
        <v>2.4908890000000001</v>
      </c>
      <c r="E15" s="288">
        <f t="shared" si="1"/>
        <v>0.2490889</v>
      </c>
      <c r="F15" s="288">
        <v>2.4908889999999999E-4</v>
      </c>
      <c r="G15" s="288">
        <f t="shared" si="2"/>
        <v>249.0889</v>
      </c>
      <c r="H15" s="288">
        <f t="shared" si="5"/>
        <v>2.4908890000000001</v>
      </c>
      <c r="I15" s="288">
        <f t="shared" si="3"/>
        <v>0.2490889</v>
      </c>
      <c r="J15" s="288">
        <v>2.4908889999999999E-4</v>
      </c>
      <c r="L15" s="42"/>
      <c r="M15" s="42"/>
    </row>
    <row r="16" spans="2:13" ht="16.5" customHeight="1">
      <c r="B16" s="286" t="s">
        <v>635</v>
      </c>
      <c r="C16" s="288">
        <f t="shared" si="0"/>
        <v>9.8066499999999994</v>
      </c>
      <c r="D16" s="288">
        <f t="shared" si="4"/>
        <v>9.8066500000000001E-2</v>
      </c>
      <c r="E16" s="288">
        <f t="shared" si="1"/>
        <v>9.8066500000000001E-3</v>
      </c>
      <c r="F16" s="288">
        <v>9.8066500000000004E-6</v>
      </c>
      <c r="G16" s="288">
        <f t="shared" si="2"/>
        <v>9.8066499999999994</v>
      </c>
      <c r="H16" s="288">
        <f t="shared" si="5"/>
        <v>9.8066500000000001E-2</v>
      </c>
      <c r="I16" s="288">
        <f t="shared" si="3"/>
        <v>9.8066500000000001E-3</v>
      </c>
      <c r="J16" s="288">
        <v>9.8066500000000004E-6</v>
      </c>
      <c r="L16" s="42"/>
      <c r="M16" s="42"/>
    </row>
    <row r="17" spans="1:13" ht="16.5" customHeight="1">
      <c r="B17" s="286" t="s">
        <v>636</v>
      </c>
      <c r="C17" s="288">
        <f t="shared" si="0"/>
        <v>98.066500000000005</v>
      </c>
      <c r="D17" s="288">
        <f t="shared" si="4"/>
        <v>0.98066500000000001</v>
      </c>
      <c r="E17" s="288">
        <f t="shared" si="1"/>
        <v>9.8066500000000001E-2</v>
      </c>
      <c r="F17" s="289">
        <v>9.80665E-5</v>
      </c>
      <c r="G17" s="288">
        <f t="shared" si="2"/>
        <v>98.066500000000005</v>
      </c>
      <c r="H17" s="288">
        <f t="shared" si="5"/>
        <v>0.98066500000000001</v>
      </c>
      <c r="I17" s="288">
        <f t="shared" si="3"/>
        <v>9.8066500000000001E-2</v>
      </c>
      <c r="J17" s="289">
        <v>9.80665E-5</v>
      </c>
      <c r="L17" s="42"/>
      <c r="M17" s="42"/>
    </row>
    <row r="18" spans="1:13" ht="16.5" customHeight="1">
      <c r="B18" s="286" t="s">
        <v>637</v>
      </c>
      <c r="C18" s="288">
        <v>10000</v>
      </c>
      <c r="D18" s="288">
        <f t="shared" si="4"/>
        <v>100</v>
      </c>
      <c r="E18" s="288">
        <v>10</v>
      </c>
      <c r="F18" s="289">
        <v>0.01</v>
      </c>
      <c r="G18" s="288">
        <v>10000</v>
      </c>
      <c r="H18" s="288">
        <f t="shared" si="5"/>
        <v>100</v>
      </c>
      <c r="I18" s="288">
        <v>10</v>
      </c>
      <c r="J18" s="289">
        <v>0.01</v>
      </c>
      <c r="L18" s="42"/>
      <c r="M18" s="42"/>
    </row>
    <row r="19" spans="1:13" ht="16.5" customHeight="1">
      <c r="B19" s="286" t="s">
        <v>621</v>
      </c>
      <c r="C19" s="288">
        <f t="shared" ref="C19:C26" si="6">E19*1000</f>
        <v>1</v>
      </c>
      <c r="D19" s="288">
        <f t="shared" si="4"/>
        <v>0.01</v>
      </c>
      <c r="E19" s="288">
        <f t="shared" ref="E19:E26" si="7">F19*1000</f>
        <v>1E-3</v>
      </c>
      <c r="F19" s="288">
        <v>9.9999999999999995E-7</v>
      </c>
      <c r="G19" s="288">
        <f t="shared" ref="G19:G26" si="8">I19*1000</f>
        <v>1</v>
      </c>
      <c r="H19" s="288">
        <f t="shared" si="5"/>
        <v>0.01</v>
      </c>
      <c r="I19" s="288">
        <f t="shared" ref="I19:I26" si="9">J19*1000</f>
        <v>1E-3</v>
      </c>
      <c r="J19" s="288">
        <v>9.9999999999999995E-7</v>
      </c>
      <c r="L19" s="42"/>
      <c r="M19" s="42"/>
    </row>
    <row r="20" spans="1:13" ht="16.5" customHeight="1">
      <c r="B20" s="286" t="s">
        <v>597</v>
      </c>
      <c r="C20" s="288">
        <f t="shared" si="6"/>
        <v>100</v>
      </c>
      <c r="D20" s="288">
        <f t="shared" si="4"/>
        <v>1</v>
      </c>
      <c r="E20" s="288">
        <f t="shared" si="7"/>
        <v>0.1</v>
      </c>
      <c r="F20" s="288">
        <v>1E-4</v>
      </c>
      <c r="G20" s="288">
        <f t="shared" si="8"/>
        <v>100</v>
      </c>
      <c r="H20" s="288">
        <f t="shared" si="5"/>
        <v>1</v>
      </c>
      <c r="I20" s="288">
        <f t="shared" si="9"/>
        <v>0.1</v>
      </c>
      <c r="J20" s="288">
        <v>1E-4</v>
      </c>
      <c r="L20" s="42"/>
      <c r="M20" s="42"/>
    </row>
    <row r="21" spans="1:13" ht="16.5" customHeight="1">
      <c r="B21" s="286" t="s">
        <v>622</v>
      </c>
      <c r="C21" s="288">
        <f t="shared" si="6"/>
        <v>1000</v>
      </c>
      <c r="D21" s="288">
        <f t="shared" si="4"/>
        <v>10</v>
      </c>
      <c r="E21" s="288">
        <f t="shared" si="7"/>
        <v>1</v>
      </c>
      <c r="F21" s="288">
        <v>1E-3</v>
      </c>
      <c r="G21" s="288">
        <f t="shared" si="8"/>
        <v>1000</v>
      </c>
      <c r="H21" s="288">
        <f t="shared" si="5"/>
        <v>10</v>
      </c>
      <c r="I21" s="288">
        <f t="shared" si="9"/>
        <v>1</v>
      </c>
      <c r="J21" s="288">
        <v>1E-3</v>
      </c>
      <c r="L21" s="42"/>
      <c r="M21" s="42"/>
    </row>
    <row r="22" spans="1:13" ht="16.5" customHeight="1">
      <c r="B22" s="286" t="s">
        <v>623</v>
      </c>
      <c r="C22" s="288">
        <f t="shared" si="6"/>
        <v>1000000</v>
      </c>
      <c r="D22" s="288">
        <f t="shared" si="4"/>
        <v>10000</v>
      </c>
      <c r="E22" s="288">
        <f t="shared" si="7"/>
        <v>1000</v>
      </c>
      <c r="F22" s="288">
        <v>1</v>
      </c>
      <c r="G22" s="288">
        <f t="shared" si="8"/>
        <v>1000000</v>
      </c>
      <c r="H22" s="288">
        <f t="shared" si="5"/>
        <v>10000</v>
      </c>
      <c r="I22" s="288">
        <f t="shared" si="9"/>
        <v>1000</v>
      </c>
      <c r="J22" s="288">
        <v>1</v>
      </c>
      <c r="L22" s="42"/>
      <c r="M22" s="42"/>
    </row>
    <row r="23" spans="1:13" ht="16.5" customHeight="1">
      <c r="B23" s="286" t="s">
        <v>642</v>
      </c>
      <c r="C23" s="288">
        <f t="shared" si="6"/>
        <v>100</v>
      </c>
      <c r="D23" s="288">
        <f t="shared" si="4"/>
        <v>1</v>
      </c>
      <c r="E23" s="288">
        <f t="shared" si="7"/>
        <v>0.1</v>
      </c>
      <c r="F23" s="288">
        <v>1E-4</v>
      </c>
      <c r="G23" s="288">
        <f t="shared" si="8"/>
        <v>100</v>
      </c>
      <c r="H23" s="288">
        <f t="shared" si="5"/>
        <v>1</v>
      </c>
      <c r="I23" s="288">
        <f t="shared" si="9"/>
        <v>0.1</v>
      </c>
      <c r="J23" s="288">
        <v>1E-4</v>
      </c>
      <c r="L23" s="42"/>
      <c r="M23" s="42"/>
    </row>
    <row r="24" spans="1:13" ht="16.5" customHeight="1">
      <c r="B24" s="286" t="s">
        <v>643</v>
      </c>
      <c r="C24" s="288">
        <f t="shared" si="6"/>
        <v>100000</v>
      </c>
      <c r="D24" s="288">
        <f t="shared" si="4"/>
        <v>1000</v>
      </c>
      <c r="E24" s="288">
        <f t="shared" si="7"/>
        <v>100</v>
      </c>
      <c r="F24" s="288">
        <v>0.1</v>
      </c>
      <c r="G24" s="288">
        <f t="shared" si="8"/>
        <v>100000</v>
      </c>
      <c r="H24" s="288">
        <f t="shared" si="5"/>
        <v>1000</v>
      </c>
      <c r="I24" s="288">
        <f t="shared" si="9"/>
        <v>100</v>
      </c>
      <c r="J24" s="288">
        <v>0.1</v>
      </c>
      <c r="L24" s="42"/>
      <c r="M24" s="42"/>
    </row>
    <row r="25" spans="1:13" ht="16.5" customHeight="1">
      <c r="B25" s="286" t="s">
        <v>644</v>
      </c>
      <c r="C25" s="288">
        <f t="shared" si="6"/>
        <v>6894.7569999999996</v>
      </c>
      <c r="D25" s="288">
        <f t="shared" si="4"/>
        <v>68.947569999999999</v>
      </c>
      <c r="E25" s="288">
        <f t="shared" si="7"/>
        <v>6.8947569999999994</v>
      </c>
      <c r="F25" s="288">
        <v>6.8947569999999996E-3</v>
      </c>
      <c r="G25" s="288">
        <f t="shared" si="8"/>
        <v>6894.7569999999996</v>
      </c>
      <c r="H25" s="288">
        <f t="shared" si="5"/>
        <v>68.947569999999999</v>
      </c>
      <c r="I25" s="288">
        <f t="shared" si="9"/>
        <v>6.8947569999999994</v>
      </c>
      <c r="J25" s="288">
        <v>6.8947569999999996E-3</v>
      </c>
      <c r="L25" s="42"/>
      <c r="M25" s="42"/>
    </row>
    <row r="26" spans="1:13" ht="16.5" customHeight="1">
      <c r="B26" s="286" t="s">
        <v>646</v>
      </c>
      <c r="C26" s="288">
        <f t="shared" si="6"/>
        <v>98066.5</v>
      </c>
      <c r="D26" s="288">
        <f t="shared" si="4"/>
        <v>980.66500000000008</v>
      </c>
      <c r="E26" s="288">
        <f t="shared" si="7"/>
        <v>98.066500000000005</v>
      </c>
      <c r="F26" s="288">
        <v>9.8066500000000001E-2</v>
      </c>
      <c r="G26" s="288">
        <f t="shared" si="8"/>
        <v>98066.5</v>
      </c>
      <c r="H26" s="288">
        <f t="shared" si="5"/>
        <v>980.66500000000008</v>
      </c>
      <c r="I26" s="288">
        <f t="shared" si="9"/>
        <v>98.066500000000005</v>
      </c>
      <c r="J26" s="288">
        <v>9.8066500000000001E-2</v>
      </c>
      <c r="L26" s="42"/>
      <c r="M26" s="42"/>
    </row>
    <row r="27" spans="1:13" ht="16.5" customHeight="1">
      <c r="B27" s="286" t="s">
        <v>645</v>
      </c>
      <c r="C27" s="288">
        <f>E27*1000</f>
        <v>101325</v>
      </c>
      <c r="D27" s="288">
        <f>E27*10</f>
        <v>1013.25</v>
      </c>
      <c r="E27" s="288">
        <f>F27*1000</f>
        <v>101.325</v>
      </c>
      <c r="F27" s="288">
        <v>0.101325</v>
      </c>
      <c r="G27" s="288">
        <f>I27*1000</f>
        <v>101325</v>
      </c>
      <c r="H27" s="288">
        <f>I27*10</f>
        <v>1013.25</v>
      </c>
      <c r="I27" s="288">
        <f>J27*1000</f>
        <v>101.325</v>
      </c>
      <c r="J27" s="288">
        <v>0.101325</v>
      </c>
      <c r="L27" s="42"/>
      <c r="M27" s="42"/>
    </row>
    <row r="29" spans="1:13" ht="16.5" customHeight="1">
      <c r="A29" s="250" t="s">
        <v>141</v>
      </c>
    </row>
    <row r="30" spans="1:13" ht="16.5" customHeight="1">
      <c r="B30" s="251" t="s">
        <v>370</v>
      </c>
    </row>
    <row r="31" spans="1:13" ht="16.5" customHeight="1">
      <c r="B31" s="681" t="s">
        <v>371</v>
      </c>
      <c r="C31" s="682"/>
      <c r="D31" s="367" t="s">
        <v>3</v>
      </c>
      <c r="E31" s="367" t="s">
        <v>257</v>
      </c>
      <c r="F31" s="367" t="s">
        <v>259</v>
      </c>
      <c r="G31" s="367" t="s">
        <v>86</v>
      </c>
      <c r="H31" s="683" t="s">
        <v>129</v>
      </c>
      <c r="I31" s="683"/>
      <c r="J31" s="684" t="s">
        <v>776</v>
      </c>
      <c r="K31" s="684"/>
      <c r="L31" s="684" t="s">
        <v>777</v>
      </c>
      <c r="M31" s="684"/>
    </row>
    <row r="32" spans="1:13" ht="16.5" customHeight="1">
      <c r="B32" s="686" t="e">
        <f>Calcu!M$328</f>
        <v>#N/A</v>
      </c>
      <c r="C32" s="687"/>
      <c r="D32" s="366" t="str">
        <f ca="1">IFERROR(OFFSET(Pressure_4_R1!B$40,MATCH($B32,Pressure_4_R1!$C$41:$C$70,0),0),"")</f>
        <v/>
      </c>
      <c r="E32" s="366" t="str">
        <f ca="1">IFERROR(OFFSET(Pressure_4_R1!AA$40,MATCH($B32,Pressure_4_R1!$C$41:$C$70,0),0),"")</f>
        <v/>
      </c>
      <c r="F32" s="366" t="str">
        <f ca="1">IFERROR(OFFSET(Pressure_4_R1!AB$40,MATCH($B32,Pressure_4_R1!$C$41:$C$70,0),0),"")</f>
        <v/>
      </c>
      <c r="G32" s="366" t="str">
        <f ca="1">IFERROR(OFFSET(Pressure_4_R1!Z$40,MATCH($B32,Pressure_4_R1!$C$41:$C$70,0),0),"")</f>
        <v/>
      </c>
      <c r="H32" s="366" t="str">
        <f ca="1">IFERROR(OFFSET(Pressure_4_R1!T$40,MATCH($B32,Pressure_4_R1!$C$41:$C$70,0),0),"")</f>
        <v/>
      </c>
      <c r="I32" s="366" t="str">
        <f ca="1">IFERROR(OFFSET(Pressure_4_R1!V$40,MATCH($B32,Pressure_4_R1!$C$41:$C$70,0),0),"")</f>
        <v/>
      </c>
      <c r="J32" s="366" t="str">
        <f ca="1">IFERROR(OFFSET(Pressure_4_R1!AC$40,MATCH($B32,Pressure_4_R1!$C$41:$C$70,0),0),"")</f>
        <v/>
      </c>
      <c r="K32" s="366" t="str">
        <f ca="1">IFERROR(OFFSET(Pressure_4_R1!AD$40,MATCH($B32,Pressure_4_R1!$C$41:$C$70,0),0),"")</f>
        <v/>
      </c>
      <c r="L32" s="366" t="str">
        <f ca="1">IFERROR(OFFSET(Pressure_4_R1!AE$40,MATCH($B32,Pressure_4_R1!$C$41:$C$70,0),0),"")</f>
        <v/>
      </c>
      <c r="M32" s="366" t="str">
        <f ca="1">IFERROR(OFFSET(Pressure_4_R1!AF$40,MATCH($B32,Pressure_4_R1!$C$41:$C$70,0),0),"")</f>
        <v/>
      </c>
    </row>
    <row r="33" spans="2:27" ht="16.5" customHeight="1">
      <c r="B33" s="686" t="e">
        <f>Calcu!N$328</f>
        <v>#N/A</v>
      </c>
      <c r="C33" s="687"/>
      <c r="D33" s="366" t="str">
        <f ca="1">IFERROR(OFFSET(Pressure_4_R1!B$40,MATCH($B33,Pressure_4_R1!$C$41:$C$70,0),0),"")</f>
        <v/>
      </c>
      <c r="E33" s="366" t="str">
        <f ca="1">IFERROR(OFFSET(Pressure_4_R1!AA$40,MATCH($B33,Pressure_4_R1!$C$41:$C$70,0),0),"")</f>
        <v/>
      </c>
      <c r="F33" s="366" t="str">
        <f ca="1">IFERROR(OFFSET(Pressure_4_R1!AB$40,MATCH($B33,Pressure_4_R1!$C$41:$C$70,0),0),"")</f>
        <v/>
      </c>
      <c r="G33" s="366" t="str">
        <f ca="1">IFERROR(OFFSET(Pressure_4_R1!Z$40,MATCH($B33,Pressure_4_R1!$C$41:$C$70,0),0),"")</f>
        <v/>
      </c>
      <c r="H33" s="366" t="str">
        <f ca="1">IFERROR(OFFSET(Pressure_4_R1!T$40,MATCH($B33,Pressure_4_R1!$C$41:$C$70,0),0),"")</f>
        <v/>
      </c>
      <c r="I33" s="366" t="str">
        <f ca="1">IFERROR(OFFSET(Pressure_4_R1!V$40,MATCH($B33,Pressure_4_R1!$C$41:$C$70,0),0),"")</f>
        <v/>
      </c>
      <c r="J33" s="366" t="str">
        <f ca="1">IFERROR(OFFSET(Pressure_4_R1!AC$40,MATCH($B33,Pressure_4_R1!$C$41:$C$70,0),0),"")</f>
        <v/>
      </c>
      <c r="K33" s="366" t="str">
        <f ca="1">IFERROR(OFFSET(Pressure_4_R1!AD$40,MATCH($B33,Pressure_4_R1!$C$41:$C$70,0),0),"")</f>
        <v/>
      </c>
      <c r="L33" s="366" t="str">
        <f ca="1">IFERROR(OFFSET(Pressure_4_R1!AE$40,MATCH($B33,Pressure_4_R1!$C$41:$C$70,0),0),"")</f>
        <v/>
      </c>
      <c r="M33" s="366" t="str">
        <f ca="1">IFERROR(OFFSET(Pressure_4_R1!AF$40,MATCH($B33,Pressure_4_R1!$C$41:$C$70,0),0),"")</f>
        <v/>
      </c>
    </row>
    <row r="35" spans="2:27" ht="15" customHeight="1">
      <c r="B35" s="251" t="s">
        <v>359</v>
      </c>
      <c r="D35" s="66"/>
      <c r="E35" s="66"/>
      <c r="F35" s="66"/>
      <c r="G35" s="251"/>
      <c r="H35" s="66"/>
      <c r="N35" s="67"/>
      <c r="O35" s="67"/>
      <c r="P35" s="67"/>
      <c r="Q35" s="66"/>
      <c r="R35" s="66"/>
      <c r="S35" s="251" t="s">
        <v>769</v>
      </c>
      <c r="W35" s="66"/>
      <c r="X35" s="66"/>
      <c r="Y35" s="66"/>
    </row>
    <row r="36" spans="2:27" ht="15" customHeight="1">
      <c r="B36" s="391" t="s">
        <v>589</v>
      </c>
      <c r="C36" s="678" t="s">
        <v>763</v>
      </c>
      <c r="D36" s="679"/>
      <c r="E36" s="373" t="s">
        <v>119</v>
      </c>
      <c r="F36" s="369" t="s">
        <v>783</v>
      </c>
      <c r="G36" s="678" t="s">
        <v>784</v>
      </c>
      <c r="H36" s="679"/>
      <c r="I36" s="678" t="s">
        <v>766</v>
      </c>
      <c r="J36" s="679"/>
      <c r="K36" s="678" t="s">
        <v>767</v>
      </c>
      <c r="L36" s="685"/>
      <c r="M36" s="368" t="s">
        <v>257</v>
      </c>
      <c r="N36" s="368" t="s">
        <v>259</v>
      </c>
      <c r="O36" s="395" t="s">
        <v>798</v>
      </c>
      <c r="P36" s="393" t="s">
        <v>351</v>
      </c>
      <c r="Q36" s="400" t="s">
        <v>764</v>
      </c>
      <c r="R36" s="66"/>
      <c r="S36" s="678" t="s">
        <v>766</v>
      </c>
      <c r="T36" s="679"/>
      <c r="U36" s="678" t="s">
        <v>767</v>
      </c>
      <c r="V36" s="679"/>
      <c r="W36" s="680" t="s">
        <v>129</v>
      </c>
      <c r="X36" s="680"/>
      <c r="Y36" s="368" t="s">
        <v>351</v>
      </c>
      <c r="Z36" s="678" t="s">
        <v>819</v>
      </c>
      <c r="AA36" s="679"/>
    </row>
    <row r="37" spans="2:27" ht="15" customHeight="1">
      <c r="B37" s="379">
        <f>Calcu!I$328</f>
        <v>0</v>
      </c>
      <c r="C37" s="742">
        <f>Pressure_4_R1!E4</f>
        <v>0</v>
      </c>
      <c r="D37" s="743">
        <f>Pressure_4_R1!F4</f>
        <v>0</v>
      </c>
      <c r="E37" s="376">
        <f>MAX(C37:C66)</f>
        <v>0</v>
      </c>
      <c r="F37" s="362" t="e">
        <f ca="1">INDEX($C$3:$J$27,MATCH(D37,$C$2:$J$2,0),MATCH(H37,$B$3:$B$27,0))</f>
        <v>#N/A</v>
      </c>
      <c r="G37" s="731" t="e">
        <f t="shared" ref="G37:G66" ca="1" si="10">C37*F37</f>
        <v>#N/A</v>
      </c>
      <c r="H37" s="732">
        <f ca="1">IFERROR(OFFSET(B$2,MATCH(Pressure_4_R1!M4,B$3:B$27,0),0),D37)</f>
        <v>0</v>
      </c>
      <c r="I37" s="374" t="str">
        <f ca="1">E32</f>
        <v/>
      </c>
      <c r="J37" s="375" t="str">
        <f ca="1">F32</f>
        <v/>
      </c>
      <c r="K37" s="374" t="str">
        <f ca="1">E33</f>
        <v/>
      </c>
      <c r="L37" s="377" t="str">
        <f ca="1">F33</f>
        <v/>
      </c>
      <c r="M37" s="383" t="str">
        <f t="shared" ref="M37:M66" ca="1" si="11">IF($B37="20409-0",I37,IF($E37&lt;=0,K37,IF($C37&lt;0,K37,I37)))</f>
        <v/>
      </c>
      <c r="N37" s="383" t="str">
        <f t="shared" ref="N37:N66" ca="1" si="12">IF($B37="20409-0",J37,IF($E37&lt;=0,L37,IF($C37&lt;0,L37,J37)))</f>
        <v/>
      </c>
      <c r="O37" s="327">
        <f t="shared" ref="O37:O66" si="13">IF(C37=0,0,IF(AND(M37=I37,N37=J37,C37&lt;0),(ABS(C37)*M37+N37)*SIGN(C37),C37*M37+N37))</f>
        <v>0</v>
      </c>
      <c r="P37" s="370" t="e">
        <f ca="1">INDEX($C$3:$J$27,MATCH(D37,$C$2:$J$2,0),MATCH(H37,$B$3:$B$27,0))</f>
        <v>#N/A</v>
      </c>
      <c r="Q37" s="403" t="e">
        <f t="shared" ref="Q37:Q66" ca="1" si="14">O37*P37</f>
        <v>#N/A</v>
      </c>
      <c r="R37" s="66"/>
      <c r="S37" s="736" t="str">
        <f ca="1">H32</f>
        <v/>
      </c>
      <c r="T37" s="737" t="str">
        <f ca="1">I32</f>
        <v/>
      </c>
      <c r="U37" s="736" t="str">
        <f ca="1">H33</f>
        <v/>
      </c>
      <c r="V37" s="737" t="str">
        <f ca="1">I33</f>
        <v/>
      </c>
      <c r="W37" s="738" t="str">
        <f t="shared" ref="W37:W66" ca="1" si="15">IF($B37="20409-0",S37,IF($E37&lt;=0,U37,IF($C37&lt;0,U37,S37)))</f>
        <v/>
      </c>
      <c r="X37" s="739" t="str">
        <f t="shared" ref="X37:X66" ca="1" si="16">IF($B37="20409-0",T37,IF($E37&lt;=0,V37,IF($C37&lt;0,V37,T37)))</f>
        <v/>
      </c>
      <c r="Y37" s="362" t="e">
        <f ca="1">IF(OR(X37="% of Reading",X37="% of F.S"),1,INDEX(C$3:J$27,MATCH(X37,B$3:B$27,0),MATCH(AA37,C$2:J$2,0)))</f>
        <v>#N/A</v>
      </c>
      <c r="Z37" s="734" t="e">
        <f t="shared" ref="Z37:Z66" ca="1" si="17">IF(X37="% of Reading",Q37*W37%,IF(X37="% of F.S",E37*W37%,W37*Y37))</f>
        <v>#VALUE!</v>
      </c>
      <c r="AA37" s="735">
        <f t="shared" ref="AA37:AA66" ca="1" si="18">H37</f>
        <v>0</v>
      </c>
    </row>
    <row r="38" spans="2:27" ht="15" customHeight="1">
      <c r="B38" s="357">
        <f>B37</f>
        <v>0</v>
      </c>
      <c r="C38" s="742">
        <f>Pressure_4_R1!E5</f>
        <v>0</v>
      </c>
      <c r="D38" s="743">
        <f>Pressure_4_R1!F5</f>
        <v>0</v>
      </c>
      <c r="E38" s="361">
        <f t="shared" ref="E38:E66" si="19">E37</f>
        <v>0</v>
      </c>
      <c r="F38" s="362" t="e">
        <f ca="1">INDEX($C$3:$J$27,MATCH(D38,$C$2:$J$2,0),MATCH(H38,$B$3:$B$27,0))</f>
        <v>#N/A</v>
      </c>
      <c r="G38" s="731" t="e">
        <f t="shared" ca="1" si="10"/>
        <v>#N/A</v>
      </c>
      <c r="H38" s="733">
        <f ca="1">H37</f>
        <v>0</v>
      </c>
      <c r="I38" s="358" t="str">
        <f ca="1">I37</f>
        <v/>
      </c>
      <c r="J38" s="359" t="str">
        <f ca="1">J37</f>
        <v/>
      </c>
      <c r="K38" s="358" t="str">
        <f ca="1">K37</f>
        <v/>
      </c>
      <c r="L38" s="361" t="str">
        <f ca="1">L37</f>
        <v/>
      </c>
      <c r="M38" s="383" t="str">
        <f t="shared" ca="1" si="11"/>
        <v/>
      </c>
      <c r="N38" s="383" t="str">
        <f t="shared" ca="1" si="12"/>
        <v/>
      </c>
      <c r="O38" s="327">
        <f t="shared" si="13"/>
        <v>0</v>
      </c>
      <c r="P38" s="370" t="e">
        <f ca="1">INDEX($C$3:$J$27,MATCH(D38,$C$2:$J$2,0),MATCH(H38,$B$3:$B$27,0))</f>
        <v>#N/A</v>
      </c>
      <c r="Q38" s="403" t="e">
        <f t="shared" ca="1" si="14"/>
        <v>#N/A</v>
      </c>
      <c r="R38" s="356"/>
      <c r="S38" s="740" t="str">
        <f t="shared" ref="S38:S66" ca="1" si="20">S37</f>
        <v/>
      </c>
      <c r="T38" s="741" t="str">
        <f t="shared" ref="T38:T66" ca="1" si="21">T37</f>
        <v/>
      </c>
      <c r="U38" s="740" t="str">
        <f t="shared" ref="U38:U66" ca="1" si="22">U37</f>
        <v/>
      </c>
      <c r="V38" s="741" t="str">
        <f t="shared" ref="V38:V66" ca="1" si="23">V37</f>
        <v/>
      </c>
      <c r="W38" s="738" t="str">
        <f t="shared" ca="1" si="15"/>
        <v/>
      </c>
      <c r="X38" s="739" t="str">
        <f t="shared" ca="1" si="16"/>
        <v/>
      </c>
      <c r="Y38" s="362" t="e">
        <f ca="1">IF(OR(X38="% of Reading",X38="% of F.S"),1,INDEX(C$3:J$27,MATCH(X38,B$3:B$27,0),MATCH(AA38,C$2:J$2,0)))</f>
        <v>#N/A</v>
      </c>
      <c r="Z38" s="734" t="e">
        <f t="shared" ca="1" si="17"/>
        <v>#VALUE!</v>
      </c>
      <c r="AA38" s="735">
        <f t="shared" ca="1" si="18"/>
        <v>0</v>
      </c>
    </row>
    <row r="39" spans="2:27" ht="15" customHeight="1">
      <c r="B39" s="357">
        <f t="shared" ref="B39:B66" si="24">B38</f>
        <v>0</v>
      </c>
      <c r="C39" s="742">
        <f>Pressure_4_R1!E6</f>
        <v>0</v>
      </c>
      <c r="D39" s="743">
        <f>Pressure_4_R1!F6</f>
        <v>0</v>
      </c>
      <c r="E39" s="361">
        <f t="shared" si="19"/>
        <v>0</v>
      </c>
      <c r="F39" s="362" t="e">
        <f ca="1">INDEX($C$3:$J$27,MATCH(D39,$C$2:$J$2,0),MATCH(H39,$B$3:$B$27,0))</f>
        <v>#N/A</v>
      </c>
      <c r="G39" s="731" t="e">
        <f t="shared" ca="1" si="10"/>
        <v>#N/A</v>
      </c>
      <c r="H39" s="733">
        <f t="shared" ref="H39:H66" ca="1" si="25">H38</f>
        <v>0</v>
      </c>
      <c r="I39" s="358" t="str">
        <f t="shared" ref="I39:I66" ca="1" si="26">I38</f>
        <v/>
      </c>
      <c r="J39" s="359" t="str">
        <f t="shared" ref="J39:J66" ca="1" si="27">J38</f>
        <v/>
      </c>
      <c r="K39" s="358" t="str">
        <f t="shared" ref="K39:K66" ca="1" si="28">K38</f>
        <v/>
      </c>
      <c r="L39" s="361" t="str">
        <f t="shared" ref="L39:L66" ca="1" si="29">L38</f>
        <v/>
      </c>
      <c r="M39" s="383" t="str">
        <f t="shared" ca="1" si="11"/>
        <v/>
      </c>
      <c r="N39" s="383" t="str">
        <f t="shared" ca="1" si="12"/>
        <v/>
      </c>
      <c r="O39" s="327">
        <f t="shared" si="13"/>
        <v>0</v>
      </c>
      <c r="P39" s="370" t="e">
        <f ca="1">INDEX($C$3:$J$27,MATCH(D39,$C$2:$J$2,0),MATCH(H39,$B$3:$B$27,0))</f>
        <v>#N/A</v>
      </c>
      <c r="Q39" s="403" t="e">
        <f t="shared" ca="1" si="14"/>
        <v>#N/A</v>
      </c>
      <c r="R39" s="356"/>
      <c r="S39" s="740" t="str">
        <f t="shared" ca="1" si="20"/>
        <v/>
      </c>
      <c r="T39" s="741" t="str">
        <f t="shared" ca="1" si="21"/>
        <v/>
      </c>
      <c r="U39" s="740" t="str">
        <f t="shared" ca="1" si="22"/>
        <v/>
      </c>
      <c r="V39" s="741" t="str">
        <f t="shared" ca="1" si="23"/>
        <v/>
      </c>
      <c r="W39" s="738" t="str">
        <f t="shared" ca="1" si="15"/>
        <v/>
      </c>
      <c r="X39" s="739" t="str">
        <f t="shared" ca="1" si="16"/>
        <v/>
      </c>
      <c r="Y39" s="362" t="e">
        <f ca="1">IF(OR(X39="% of Reading",X39="% of F.S"),1,INDEX(C$3:J$27,MATCH(X39,B$3:B$27,0),MATCH(AA39,C$2:J$2,0)))</f>
        <v>#N/A</v>
      </c>
      <c r="Z39" s="734" t="e">
        <f t="shared" ca="1" si="17"/>
        <v>#VALUE!</v>
      </c>
      <c r="AA39" s="735">
        <f t="shared" ca="1" si="18"/>
        <v>0</v>
      </c>
    </row>
    <row r="40" spans="2:27" ht="15" customHeight="1">
      <c r="B40" s="357">
        <f t="shared" si="24"/>
        <v>0</v>
      </c>
      <c r="C40" s="742">
        <f>Pressure_4_R1!E7</f>
        <v>0</v>
      </c>
      <c r="D40" s="743">
        <f>Pressure_4_R1!F7</f>
        <v>0</v>
      </c>
      <c r="E40" s="361">
        <f t="shared" si="19"/>
        <v>0</v>
      </c>
      <c r="F40" s="362" t="e">
        <f ca="1">INDEX($C$3:$J$27,MATCH(D40,$C$2:$J$2,0),MATCH(H40,$B$3:$B$27,0))</f>
        <v>#N/A</v>
      </c>
      <c r="G40" s="731" t="e">
        <f t="shared" ca="1" si="10"/>
        <v>#N/A</v>
      </c>
      <c r="H40" s="733">
        <f t="shared" ca="1" si="25"/>
        <v>0</v>
      </c>
      <c r="I40" s="358" t="str">
        <f t="shared" ca="1" si="26"/>
        <v/>
      </c>
      <c r="J40" s="359" t="str">
        <f t="shared" ca="1" si="27"/>
        <v/>
      </c>
      <c r="K40" s="358" t="str">
        <f t="shared" ca="1" si="28"/>
        <v/>
      </c>
      <c r="L40" s="361" t="str">
        <f t="shared" ca="1" si="29"/>
        <v/>
      </c>
      <c r="M40" s="383" t="str">
        <f t="shared" ca="1" si="11"/>
        <v/>
      </c>
      <c r="N40" s="383" t="str">
        <f t="shared" ca="1" si="12"/>
        <v/>
      </c>
      <c r="O40" s="327">
        <f t="shared" si="13"/>
        <v>0</v>
      </c>
      <c r="P40" s="370" t="e">
        <f ca="1">INDEX($C$3:$J$27,MATCH(D40,$C$2:$J$2,0),MATCH(H40,$B$3:$B$27,0))</f>
        <v>#N/A</v>
      </c>
      <c r="Q40" s="403" t="e">
        <f t="shared" ca="1" si="14"/>
        <v>#N/A</v>
      </c>
      <c r="R40" s="356"/>
      <c r="S40" s="740" t="str">
        <f t="shared" ca="1" si="20"/>
        <v/>
      </c>
      <c r="T40" s="741" t="str">
        <f t="shared" ca="1" si="21"/>
        <v/>
      </c>
      <c r="U40" s="740" t="str">
        <f t="shared" ca="1" si="22"/>
        <v/>
      </c>
      <c r="V40" s="741" t="str">
        <f t="shared" ca="1" si="23"/>
        <v/>
      </c>
      <c r="W40" s="738" t="str">
        <f t="shared" ca="1" si="15"/>
        <v/>
      </c>
      <c r="X40" s="739" t="str">
        <f t="shared" ca="1" si="16"/>
        <v/>
      </c>
      <c r="Y40" s="362" t="e">
        <f ca="1">IF(OR(X40="% of Reading",X40="% of F.S"),1,INDEX(C$3:J$27,MATCH(X40,B$3:B$27,0),MATCH(AA40,C$2:J$2,0)))</f>
        <v>#N/A</v>
      </c>
      <c r="Z40" s="734" t="e">
        <f t="shared" ca="1" si="17"/>
        <v>#VALUE!</v>
      </c>
      <c r="AA40" s="735">
        <f t="shared" ca="1" si="18"/>
        <v>0</v>
      </c>
    </row>
    <row r="41" spans="2:27" ht="15" customHeight="1">
      <c r="B41" s="357">
        <f t="shared" si="24"/>
        <v>0</v>
      </c>
      <c r="C41" s="742">
        <f>Pressure_4_R1!E8</f>
        <v>0</v>
      </c>
      <c r="D41" s="743">
        <f>Pressure_4_R1!F8</f>
        <v>0</v>
      </c>
      <c r="E41" s="361">
        <f t="shared" si="19"/>
        <v>0</v>
      </c>
      <c r="F41" s="362" t="e">
        <f ca="1">INDEX($C$3:$J$27,MATCH(D41,$C$2:$J$2,0),MATCH(H41,$B$3:$B$27,0))</f>
        <v>#N/A</v>
      </c>
      <c r="G41" s="731" t="e">
        <f t="shared" ca="1" si="10"/>
        <v>#N/A</v>
      </c>
      <c r="H41" s="733">
        <f t="shared" ca="1" si="25"/>
        <v>0</v>
      </c>
      <c r="I41" s="358" t="str">
        <f t="shared" ca="1" si="26"/>
        <v/>
      </c>
      <c r="J41" s="359" t="str">
        <f t="shared" ca="1" si="27"/>
        <v/>
      </c>
      <c r="K41" s="358" t="str">
        <f t="shared" ca="1" si="28"/>
        <v/>
      </c>
      <c r="L41" s="361" t="str">
        <f t="shared" ca="1" si="29"/>
        <v/>
      </c>
      <c r="M41" s="383" t="str">
        <f t="shared" ca="1" si="11"/>
        <v/>
      </c>
      <c r="N41" s="383" t="str">
        <f t="shared" ca="1" si="12"/>
        <v/>
      </c>
      <c r="O41" s="327">
        <f t="shared" si="13"/>
        <v>0</v>
      </c>
      <c r="P41" s="370" t="e">
        <f ca="1">INDEX($C$3:$J$27,MATCH(D41,$C$2:$J$2,0),MATCH(H41,$B$3:$B$27,0))</f>
        <v>#N/A</v>
      </c>
      <c r="Q41" s="403" t="e">
        <f t="shared" ca="1" si="14"/>
        <v>#N/A</v>
      </c>
      <c r="R41" s="356"/>
      <c r="S41" s="740" t="str">
        <f t="shared" ca="1" si="20"/>
        <v/>
      </c>
      <c r="T41" s="741" t="str">
        <f t="shared" ca="1" si="21"/>
        <v/>
      </c>
      <c r="U41" s="740" t="str">
        <f t="shared" ca="1" si="22"/>
        <v/>
      </c>
      <c r="V41" s="741" t="str">
        <f t="shared" ca="1" si="23"/>
        <v/>
      </c>
      <c r="W41" s="738" t="str">
        <f t="shared" ca="1" si="15"/>
        <v/>
      </c>
      <c r="X41" s="739" t="str">
        <f t="shared" ca="1" si="16"/>
        <v/>
      </c>
      <c r="Y41" s="362" t="e">
        <f ca="1">IF(OR(X41="% of Reading",X41="% of F.S"),1,INDEX(C$3:J$27,MATCH(X41,B$3:B$27,0),MATCH(AA41,C$2:J$2,0)))</f>
        <v>#N/A</v>
      </c>
      <c r="Z41" s="734" t="e">
        <f t="shared" ca="1" si="17"/>
        <v>#VALUE!</v>
      </c>
      <c r="AA41" s="735">
        <f t="shared" ca="1" si="18"/>
        <v>0</v>
      </c>
    </row>
    <row r="42" spans="2:27" ht="15" customHeight="1">
      <c r="B42" s="357">
        <f t="shared" si="24"/>
        <v>0</v>
      </c>
      <c r="C42" s="742">
        <f>Pressure_4_R1!E9</f>
        <v>0</v>
      </c>
      <c r="D42" s="743">
        <f>Pressure_4_R1!F9</f>
        <v>0</v>
      </c>
      <c r="E42" s="361">
        <f t="shared" si="19"/>
        <v>0</v>
      </c>
      <c r="F42" s="362" t="e">
        <f ca="1">INDEX($C$3:$J$27,MATCH(D42,$C$2:$J$2,0),MATCH(H42,$B$3:$B$27,0))</f>
        <v>#N/A</v>
      </c>
      <c r="G42" s="731" t="e">
        <f t="shared" ca="1" si="10"/>
        <v>#N/A</v>
      </c>
      <c r="H42" s="733">
        <f t="shared" ca="1" si="25"/>
        <v>0</v>
      </c>
      <c r="I42" s="358" t="str">
        <f t="shared" ca="1" si="26"/>
        <v/>
      </c>
      <c r="J42" s="359" t="str">
        <f t="shared" ca="1" si="27"/>
        <v/>
      </c>
      <c r="K42" s="358" t="str">
        <f t="shared" ca="1" si="28"/>
        <v/>
      </c>
      <c r="L42" s="361" t="str">
        <f t="shared" ca="1" si="29"/>
        <v/>
      </c>
      <c r="M42" s="383" t="str">
        <f t="shared" ca="1" si="11"/>
        <v/>
      </c>
      <c r="N42" s="383" t="str">
        <f t="shared" ca="1" si="12"/>
        <v/>
      </c>
      <c r="O42" s="327">
        <f t="shared" si="13"/>
        <v>0</v>
      </c>
      <c r="P42" s="370" t="e">
        <f ca="1">INDEX($C$3:$J$27,MATCH(D42,$C$2:$J$2,0),MATCH(H42,$B$3:$B$27,0))</f>
        <v>#N/A</v>
      </c>
      <c r="Q42" s="403" t="e">
        <f t="shared" ca="1" si="14"/>
        <v>#N/A</v>
      </c>
      <c r="R42" s="356"/>
      <c r="S42" s="740" t="str">
        <f t="shared" ca="1" si="20"/>
        <v/>
      </c>
      <c r="T42" s="741" t="str">
        <f t="shared" ca="1" si="21"/>
        <v/>
      </c>
      <c r="U42" s="740" t="str">
        <f t="shared" ca="1" si="22"/>
        <v/>
      </c>
      <c r="V42" s="741" t="str">
        <f t="shared" ca="1" si="23"/>
        <v/>
      </c>
      <c r="W42" s="738" t="str">
        <f t="shared" ca="1" si="15"/>
        <v/>
      </c>
      <c r="X42" s="739" t="str">
        <f t="shared" ca="1" si="16"/>
        <v/>
      </c>
      <c r="Y42" s="362" t="e">
        <f ca="1">IF(OR(X42="% of Reading",X42="% of F.S"),1,INDEX(C$3:J$27,MATCH(X42,B$3:B$27,0),MATCH(AA42,C$2:J$2,0)))</f>
        <v>#N/A</v>
      </c>
      <c r="Z42" s="734" t="e">
        <f t="shared" ca="1" si="17"/>
        <v>#VALUE!</v>
      </c>
      <c r="AA42" s="735">
        <f t="shared" ca="1" si="18"/>
        <v>0</v>
      </c>
    </row>
    <row r="43" spans="2:27" ht="15" customHeight="1">
      <c r="B43" s="357">
        <f t="shared" si="24"/>
        <v>0</v>
      </c>
      <c r="C43" s="742">
        <f>Pressure_4_R1!E10</f>
        <v>0</v>
      </c>
      <c r="D43" s="743">
        <f>Pressure_4_R1!F10</f>
        <v>0</v>
      </c>
      <c r="E43" s="361">
        <f t="shared" si="19"/>
        <v>0</v>
      </c>
      <c r="F43" s="362" t="e">
        <f ca="1">INDEX($C$3:$J$27,MATCH(D43,$C$2:$J$2,0),MATCH(H43,$B$3:$B$27,0))</f>
        <v>#N/A</v>
      </c>
      <c r="G43" s="731" t="e">
        <f t="shared" ca="1" si="10"/>
        <v>#N/A</v>
      </c>
      <c r="H43" s="733">
        <f t="shared" ca="1" si="25"/>
        <v>0</v>
      </c>
      <c r="I43" s="358" t="str">
        <f t="shared" ca="1" si="26"/>
        <v/>
      </c>
      <c r="J43" s="359" t="str">
        <f t="shared" ca="1" si="27"/>
        <v/>
      </c>
      <c r="K43" s="358" t="str">
        <f t="shared" ca="1" si="28"/>
        <v/>
      </c>
      <c r="L43" s="361" t="str">
        <f t="shared" ca="1" si="29"/>
        <v/>
      </c>
      <c r="M43" s="383" t="str">
        <f t="shared" ca="1" si="11"/>
        <v/>
      </c>
      <c r="N43" s="383" t="str">
        <f t="shared" ca="1" si="12"/>
        <v/>
      </c>
      <c r="O43" s="327">
        <f t="shared" si="13"/>
        <v>0</v>
      </c>
      <c r="P43" s="370" t="e">
        <f ca="1">INDEX($C$3:$J$27,MATCH(D43,$C$2:$J$2,0),MATCH(H43,$B$3:$B$27,0))</f>
        <v>#N/A</v>
      </c>
      <c r="Q43" s="403" t="e">
        <f t="shared" ca="1" si="14"/>
        <v>#N/A</v>
      </c>
      <c r="R43" s="356"/>
      <c r="S43" s="740" t="str">
        <f t="shared" ca="1" si="20"/>
        <v/>
      </c>
      <c r="T43" s="741" t="str">
        <f t="shared" ca="1" si="21"/>
        <v/>
      </c>
      <c r="U43" s="740" t="str">
        <f t="shared" ca="1" si="22"/>
        <v/>
      </c>
      <c r="V43" s="741" t="str">
        <f t="shared" ca="1" si="23"/>
        <v/>
      </c>
      <c r="W43" s="738" t="str">
        <f t="shared" ca="1" si="15"/>
        <v/>
      </c>
      <c r="X43" s="739" t="str">
        <f t="shared" ca="1" si="16"/>
        <v/>
      </c>
      <c r="Y43" s="362" t="e">
        <f ca="1">IF(OR(X43="% of Reading",X43="% of F.S"),1,INDEX(C$3:J$27,MATCH(X43,B$3:B$27,0),MATCH(AA43,C$2:J$2,0)))</f>
        <v>#N/A</v>
      </c>
      <c r="Z43" s="734" t="e">
        <f t="shared" ca="1" si="17"/>
        <v>#VALUE!</v>
      </c>
      <c r="AA43" s="735">
        <f t="shared" ca="1" si="18"/>
        <v>0</v>
      </c>
    </row>
    <row r="44" spans="2:27" ht="15" customHeight="1">
      <c r="B44" s="357">
        <f t="shared" si="24"/>
        <v>0</v>
      </c>
      <c r="C44" s="742">
        <f>Pressure_4_R1!E11</f>
        <v>0</v>
      </c>
      <c r="D44" s="743">
        <f>Pressure_4_R1!F11</f>
        <v>0</v>
      </c>
      <c r="E44" s="361">
        <f t="shared" si="19"/>
        <v>0</v>
      </c>
      <c r="F44" s="362" t="e">
        <f ca="1">INDEX($C$3:$J$27,MATCH(D44,$C$2:$J$2,0),MATCH(H44,$B$3:$B$27,0))</f>
        <v>#N/A</v>
      </c>
      <c r="G44" s="731" t="e">
        <f t="shared" ca="1" si="10"/>
        <v>#N/A</v>
      </c>
      <c r="H44" s="733">
        <f t="shared" ca="1" si="25"/>
        <v>0</v>
      </c>
      <c r="I44" s="358" t="str">
        <f t="shared" ca="1" si="26"/>
        <v/>
      </c>
      <c r="J44" s="359" t="str">
        <f t="shared" ca="1" si="27"/>
        <v/>
      </c>
      <c r="K44" s="358" t="str">
        <f t="shared" ca="1" si="28"/>
        <v/>
      </c>
      <c r="L44" s="361" t="str">
        <f t="shared" ca="1" si="29"/>
        <v/>
      </c>
      <c r="M44" s="383" t="str">
        <f t="shared" ca="1" si="11"/>
        <v/>
      </c>
      <c r="N44" s="383" t="str">
        <f t="shared" ca="1" si="12"/>
        <v/>
      </c>
      <c r="O44" s="327">
        <f t="shared" si="13"/>
        <v>0</v>
      </c>
      <c r="P44" s="370" t="e">
        <f ca="1">INDEX($C$3:$J$27,MATCH(D44,$C$2:$J$2,0),MATCH(H44,$B$3:$B$27,0))</f>
        <v>#N/A</v>
      </c>
      <c r="Q44" s="403" t="e">
        <f t="shared" ca="1" si="14"/>
        <v>#N/A</v>
      </c>
      <c r="R44" s="356"/>
      <c r="S44" s="740" t="str">
        <f t="shared" ca="1" si="20"/>
        <v/>
      </c>
      <c r="T44" s="741" t="str">
        <f t="shared" ca="1" si="21"/>
        <v/>
      </c>
      <c r="U44" s="740" t="str">
        <f t="shared" ca="1" si="22"/>
        <v/>
      </c>
      <c r="V44" s="741" t="str">
        <f t="shared" ca="1" si="23"/>
        <v/>
      </c>
      <c r="W44" s="738" t="str">
        <f t="shared" ca="1" si="15"/>
        <v/>
      </c>
      <c r="X44" s="739" t="str">
        <f t="shared" ca="1" si="16"/>
        <v/>
      </c>
      <c r="Y44" s="362" t="e">
        <f ca="1">IF(OR(X44="% of Reading",X44="% of F.S"),1,INDEX(C$3:J$27,MATCH(X44,B$3:B$27,0),MATCH(AA44,C$2:J$2,0)))</f>
        <v>#N/A</v>
      </c>
      <c r="Z44" s="734" t="e">
        <f t="shared" ca="1" si="17"/>
        <v>#VALUE!</v>
      </c>
      <c r="AA44" s="735">
        <f t="shared" ca="1" si="18"/>
        <v>0</v>
      </c>
    </row>
    <row r="45" spans="2:27" ht="15" customHeight="1">
      <c r="B45" s="357">
        <f t="shared" si="24"/>
        <v>0</v>
      </c>
      <c r="C45" s="742">
        <f>Pressure_4_R1!E12</f>
        <v>0</v>
      </c>
      <c r="D45" s="743">
        <f>Pressure_4_R1!F12</f>
        <v>0</v>
      </c>
      <c r="E45" s="361">
        <f t="shared" si="19"/>
        <v>0</v>
      </c>
      <c r="F45" s="362" t="e">
        <f ca="1">INDEX($C$3:$J$27,MATCH(D45,$C$2:$J$2,0),MATCH(H45,$B$3:$B$27,0))</f>
        <v>#N/A</v>
      </c>
      <c r="G45" s="731" t="e">
        <f t="shared" ca="1" si="10"/>
        <v>#N/A</v>
      </c>
      <c r="H45" s="733">
        <f t="shared" ca="1" si="25"/>
        <v>0</v>
      </c>
      <c r="I45" s="358" t="str">
        <f t="shared" ca="1" si="26"/>
        <v/>
      </c>
      <c r="J45" s="359" t="str">
        <f t="shared" ca="1" si="27"/>
        <v/>
      </c>
      <c r="K45" s="358" t="str">
        <f t="shared" ca="1" si="28"/>
        <v/>
      </c>
      <c r="L45" s="361" t="str">
        <f t="shared" ca="1" si="29"/>
        <v/>
      </c>
      <c r="M45" s="383" t="str">
        <f t="shared" ca="1" si="11"/>
        <v/>
      </c>
      <c r="N45" s="383" t="str">
        <f t="shared" ca="1" si="12"/>
        <v/>
      </c>
      <c r="O45" s="327">
        <f t="shared" si="13"/>
        <v>0</v>
      </c>
      <c r="P45" s="370" t="e">
        <f ca="1">INDEX($C$3:$J$27,MATCH(D45,$C$2:$J$2,0),MATCH(H45,$B$3:$B$27,0))</f>
        <v>#N/A</v>
      </c>
      <c r="Q45" s="403" t="e">
        <f t="shared" ca="1" si="14"/>
        <v>#N/A</v>
      </c>
      <c r="R45" s="356"/>
      <c r="S45" s="740" t="str">
        <f t="shared" ca="1" si="20"/>
        <v/>
      </c>
      <c r="T45" s="741" t="str">
        <f t="shared" ca="1" si="21"/>
        <v/>
      </c>
      <c r="U45" s="740" t="str">
        <f t="shared" ca="1" si="22"/>
        <v/>
      </c>
      <c r="V45" s="741" t="str">
        <f t="shared" ca="1" si="23"/>
        <v/>
      </c>
      <c r="W45" s="738" t="str">
        <f t="shared" ca="1" si="15"/>
        <v/>
      </c>
      <c r="X45" s="739" t="str">
        <f t="shared" ca="1" si="16"/>
        <v/>
      </c>
      <c r="Y45" s="362" t="e">
        <f ca="1">IF(OR(X45="% of Reading",X45="% of F.S"),1,INDEX(C$3:J$27,MATCH(X45,B$3:B$27,0),MATCH(AA45,C$2:J$2,0)))</f>
        <v>#N/A</v>
      </c>
      <c r="Z45" s="734" t="e">
        <f t="shared" ca="1" si="17"/>
        <v>#VALUE!</v>
      </c>
      <c r="AA45" s="735">
        <f t="shared" ca="1" si="18"/>
        <v>0</v>
      </c>
    </row>
    <row r="46" spans="2:27" ht="15" customHeight="1">
      <c r="B46" s="357">
        <f t="shared" si="24"/>
        <v>0</v>
      </c>
      <c r="C46" s="742">
        <f>Pressure_4_R1!E13</f>
        <v>0</v>
      </c>
      <c r="D46" s="743">
        <f>Pressure_4_R1!F13</f>
        <v>0</v>
      </c>
      <c r="E46" s="361">
        <f t="shared" si="19"/>
        <v>0</v>
      </c>
      <c r="F46" s="362" t="e">
        <f ca="1">INDEX($C$3:$J$27,MATCH(D46,$C$2:$J$2,0),MATCH(H46,$B$3:$B$27,0))</f>
        <v>#N/A</v>
      </c>
      <c r="G46" s="731" t="e">
        <f t="shared" ca="1" si="10"/>
        <v>#N/A</v>
      </c>
      <c r="H46" s="733">
        <f t="shared" ca="1" si="25"/>
        <v>0</v>
      </c>
      <c r="I46" s="358" t="str">
        <f t="shared" ca="1" si="26"/>
        <v/>
      </c>
      <c r="J46" s="359" t="str">
        <f t="shared" ca="1" si="27"/>
        <v/>
      </c>
      <c r="K46" s="358" t="str">
        <f t="shared" ca="1" si="28"/>
        <v/>
      </c>
      <c r="L46" s="361" t="str">
        <f t="shared" ca="1" si="29"/>
        <v/>
      </c>
      <c r="M46" s="383" t="str">
        <f t="shared" ca="1" si="11"/>
        <v/>
      </c>
      <c r="N46" s="383" t="str">
        <f t="shared" ca="1" si="12"/>
        <v/>
      </c>
      <c r="O46" s="327">
        <f t="shared" si="13"/>
        <v>0</v>
      </c>
      <c r="P46" s="370" t="e">
        <f ca="1">INDEX($C$3:$J$27,MATCH(D46,$C$2:$J$2,0),MATCH(H46,$B$3:$B$27,0))</f>
        <v>#N/A</v>
      </c>
      <c r="Q46" s="403" t="e">
        <f t="shared" ca="1" si="14"/>
        <v>#N/A</v>
      </c>
      <c r="R46" s="356"/>
      <c r="S46" s="740" t="str">
        <f t="shared" ca="1" si="20"/>
        <v/>
      </c>
      <c r="T46" s="741" t="str">
        <f t="shared" ca="1" si="21"/>
        <v/>
      </c>
      <c r="U46" s="740" t="str">
        <f t="shared" ca="1" si="22"/>
        <v/>
      </c>
      <c r="V46" s="741" t="str">
        <f t="shared" ca="1" si="23"/>
        <v/>
      </c>
      <c r="W46" s="738" t="str">
        <f t="shared" ca="1" si="15"/>
        <v/>
      </c>
      <c r="X46" s="739" t="str">
        <f t="shared" ca="1" si="16"/>
        <v/>
      </c>
      <c r="Y46" s="362" t="e">
        <f ca="1">IF(OR(X46="% of Reading",X46="% of F.S"),1,INDEX(C$3:J$27,MATCH(X46,B$3:B$27,0),MATCH(AA46,C$2:J$2,0)))</f>
        <v>#N/A</v>
      </c>
      <c r="Z46" s="734" t="e">
        <f t="shared" ca="1" si="17"/>
        <v>#VALUE!</v>
      </c>
      <c r="AA46" s="735">
        <f t="shared" ca="1" si="18"/>
        <v>0</v>
      </c>
    </row>
    <row r="47" spans="2:27" ht="15" customHeight="1">
      <c r="B47" s="357">
        <f t="shared" si="24"/>
        <v>0</v>
      </c>
      <c r="C47" s="742">
        <f>Pressure_4_R1!E14</f>
        <v>0</v>
      </c>
      <c r="D47" s="743">
        <f>Pressure_4_R1!F14</f>
        <v>0</v>
      </c>
      <c r="E47" s="361">
        <f t="shared" si="19"/>
        <v>0</v>
      </c>
      <c r="F47" s="362" t="e">
        <f ca="1">INDEX($C$3:$J$27,MATCH(D47,$C$2:$J$2,0),MATCH(H47,$B$3:$B$27,0))</f>
        <v>#N/A</v>
      </c>
      <c r="G47" s="731" t="e">
        <f t="shared" ca="1" si="10"/>
        <v>#N/A</v>
      </c>
      <c r="H47" s="733">
        <f t="shared" ca="1" si="25"/>
        <v>0</v>
      </c>
      <c r="I47" s="358" t="str">
        <f t="shared" ca="1" si="26"/>
        <v/>
      </c>
      <c r="J47" s="359" t="str">
        <f t="shared" ca="1" si="27"/>
        <v/>
      </c>
      <c r="K47" s="358" t="str">
        <f t="shared" ca="1" si="28"/>
        <v/>
      </c>
      <c r="L47" s="361" t="str">
        <f t="shared" ca="1" si="29"/>
        <v/>
      </c>
      <c r="M47" s="383" t="str">
        <f t="shared" ca="1" si="11"/>
        <v/>
      </c>
      <c r="N47" s="383" t="str">
        <f t="shared" ca="1" si="12"/>
        <v/>
      </c>
      <c r="O47" s="327">
        <f t="shared" si="13"/>
        <v>0</v>
      </c>
      <c r="P47" s="370" t="e">
        <f ca="1">INDEX($C$3:$J$27,MATCH(D47,$C$2:$J$2,0),MATCH(H47,$B$3:$B$27,0))</f>
        <v>#N/A</v>
      </c>
      <c r="Q47" s="403" t="e">
        <f t="shared" ca="1" si="14"/>
        <v>#N/A</v>
      </c>
      <c r="R47" s="356"/>
      <c r="S47" s="740" t="str">
        <f t="shared" ca="1" si="20"/>
        <v/>
      </c>
      <c r="T47" s="741" t="str">
        <f t="shared" ca="1" si="21"/>
        <v/>
      </c>
      <c r="U47" s="740" t="str">
        <f t="shared" ca="1" si="22"/>
        <v/>
      </c>
      <c r="V47" s="741" t="str">
        <f t="shared" ca="1" si="23"/>
        <v/>
      </c>
      <c r="W47" s="738" t="str">
        <f t="shared" ca="1" si="15"/>
        <v/>
      </c>
      <c r="X47" s="739" t="str">
        <f t="shared" ca="1" si="16"/>
        <v/>
      </c>
      <c r="Y47" s="362" t="e">
        <f ca="1">IF(OR(X47="% of Reading",X47="% of F.S"),1,INDEX(C$3:J$27,MATCH(X47,B$3:B$27,0),MATCH(AA47,C$2:J$2,0)))</f>
        <v>#N/A</v>
      </c>
      <c r="Z47" s="734" t="e">
        <f t="shared" ca="1" si="17"/>
        <v>#VALUE!</v>
      </c>
      <c r="AA47" s="735">
        <f t="shared" ca="1" si="18"/>
        <v>0</v>
      </c>
    </row>
    <row r="48" spans="2:27" ht="15" customHeight="1">
      <c r="B48" s="357">
        <f t="shared" si="24"/>
        <v>0</v>
      </c>
      <c r="C48" s="742">
        <f>Pressure_4_R1!E15</f>
        <v>0</v>
      </c>
      <c r="D48" s="743">
        <f>Pressure_4_R1!F15</f>
        <v>0</v>
      </c>
      <c r="E48" s="361">
        <f t="shared" si="19"/>
        <v>0</v>
      </c>
      <c r="F48" s="362" t="e">
        <f ca="1">INDEX($C$3:$J$27,MATCH(D48,$C$2:$J$2,0),MATCH(H48,$B$3:$B$27,0))</f>
        <v>#N/A</v>
      </c>
      <c r="G48" s="731" t="e">
        <f t="shared" ca="1" si="10"/>
        <v>#N/A</v>
      </c>
      <c r="H48" s="733">
        <f t="shared" ca="1" si="25"/>
        <v>0</v>
      </c>
      <c r="I48" s="358" t="str">
        <f t="shared" ca="1" si="26"/>
        <v/>
      </c>
      <c r="J48" s="359" t="str">
        <f t="shared" ca="1" si="27"/>
        <v/>
      </c>
      <c r="K48" s="358" t="str">
        <f t="shared" ca="1" si="28"/>
        <v/>
      </c>
      <c r="L48" s="361" t="str">
        <f t="shared" ca="1" si="29"/>
        <v/>
      </c>
      <c r="M48" s="383" t="str">
        <f t="shared" ca="1" si="11"/>
        <v/>
      </c>
      <c r="N48" s="383" t="str">
        <f t="shared" ca="1" si="12"/>
        <v/>
      </c>
      <c r="O48" s="327">
        <f t="shared" si="13"/>
        <v>0</v>
      </c>
      <c r="P48" s="370" t="e">
        <f ca="1">INDEX($C$3:$J$27,MATCH(D48,$C$2:$J$2,0),MATCH(H48,$B$3:$B$27,0))</f>
        <v>#N/A</v>
      </c>
      <c r="Q48" s="403" t="e">
        <f t="shared" ca="1" si="14"/>
        <v>#N/A</v>
      </c>
      <c r="R48" s="356"/>
      <c r="S48" s="740" t="str">
        <f t="shared" ca="1" si="20"/>
        <v/>
      </c>
      <c r="T48" s="741" t="str">
        <f t="shared" ca="1" si="21"/>
        <v/>
      </c>
      <c r="U48" s="740" t="str">
        <f t="shared" ca="1" si="22"/>
        <v/>
      </c>
      <c r="V48" s="741" t="str">
        <f t="shared" ca="1" si="23"/>
        <v/>
      </c>
      <c r="W48" s="738" t="str">
        <f t="shared" ca="1" si="15"/>
        <v/>
      </c>
      <c r="X48" s="739" t="str">
        <f t="shared" ca="1" si="16"/>
        <v/>
      </c>
      <c r="Y48" s="362" t="e">
        <f ca="1">IF(OR(X48="% of Reading",X48="% of F.S"),1,INDEX(C$3:J$27,MATCH(X48,B$3:B$27,0),MATCH(AA48,C$2:J$2,0)))</f>
        <v>#N/A</v>
      </c>
      <c r="Z48" s="734" t="e">
        <f t="shared" ca="1" si="17"/>
        <v>#VALUE!</v>
      </c>
      <c r="AA48" s="735">
        <f t="shared" ca="1" si="18"/>
        <v>0</v>
      </c>
    </row>
    <row r="49" spans="2:27" ht="15" customHeight="1">
      <c r="B49" s="357">
        <f t="shared" si="24"/>
        <v>0</v>
      </c>
      <c r="C49" s="742">
        <f>Pressure_4_R1!E16</f>
        <v>0</v>
      </c>
      <c r="D49" s="743">
        <f>Pressure_4_R1!F16</f>
        <v>0</v>
      </c>
      <c r="E49" s="361">
        <f t="shared" si="19"/>
        <v>0</v>
      </c>
      <c r="F49" s="362" t="e">
        <f ca="1">INDEX($C$3:$J$27,MATCH(D49,$C$2:$J$2,0),MATCH(H49,$B$3:$B$27,0))</f>
        <v>#N/A</v>
      </c>
      <c r="G49" s="731" t="e">
        <f t="shared" ca="1" si="10"/>
        <v>#N/A</v>
      </c>
      <c r="H49" s="733">
        <f t="shared" ca="1" si="25"/>
        <v>0</v>
      </c>
      <c r="I49" s="358" t="str">
        <f t="shared" ca="1" si="26"/>
        <v/>
      </c>
      <c r="J49" s="359" t="str">
        <f t="shared" ca="1" si="27"/>
        <v/>
      </c>
      <c r="K49" s="358" t="str">
        <f t="shared" ca="1" si="28"/>
        <v/>
      </c>
      <c r="L49" s="361" t="str">
        <f t="shared" ca="1" si="29"/>
        <v/>
      </c>
      <c r="M49" s="383" t="str">
        <f t="shared" ca="1" si="11"/>
        <v/>
      </c>
      <c r="N49" s="383" t="str">
        <f t="shared" ca="1" si="12"/>
        <v/>
      </c>
      <c r="O49" s="327">
        <f t="shared" si="13"/>
        <v>0</v>
      </c>
      <c r="P49" s="370" t="e">
        <f ca="1">INDEX($C$3:$J$27,MATCH(D49,$C$2:$J$2,0),MATCH(H49,$B$3:$B$27,0))</f>
        <v>#N/A</v>
      </c>
      <c r="Q49" s="403" t="e">
        <f t="shared" ca="1" si="14"/>
        <v>#N/A</v>
      </c>
      <c r="R49" s="356"/>
      <c r="S49" s="740" t="str">
        <f t="shared" ca="1" si="20"/>
        <v/>
      </c>
      <c r="T49" s="741" t="str">
        <f t="shared" ca="1" si="21"/>
        <v/>
      </c>
      <c r="U49" s="740" t="str">
        <f t="shared" ca="1" si="22"/>
        <v/>
      </c>
      <c r="V49" s="741" t="str">
        <f t="shared" ca="1" si="23"/>
        <v/>
      </c>
      <c r="W49" s="738" t="str">
        <f t="shared" ca="1" si="15"/>
        <v/>
      </c>
      <c r="X49" s="739" t="str">
        <f t="shared" ca="1" si="16"/>
        <v/>
      </c>
      <c r="Y49" s="362" t="e">
        <f ca="1">IF(OR(X49="% of Reading",X49="% of F.S"),1,INDEX(C$3:J$27,MATCH(X49,B$3:B$27,0),MATCH(AA49,C$2:J$2,0)))</f>
        <v>#N/A</v>
      </c>
      <c r="Z49" s="734" t="e">
        <f t="shared" ca="1" si="17"/>
        <v>#VALUE!</v>
      </c>
      <c r="AA49" s="735">
        <f t="shared" ca="1" si="18"/>
        <v>0</v>
      </c>
    </row>
    <row r="50" spans="2:27" ht="15" customHeight="1">
      <c r="B50" s="357">
        <f t="shared" si="24"/>
        <v>0</v>
      </c>
      <c r="C50" s="742">
        <f>Pressure_4_R1!E17</f>
        <v>0</v>
      </c>
      <c r="D50" s="743">
        <f>Pressure_4_R1!F17</f>
        <v>0</v>
      </c>
      <c r="E50" s="361">
        <f t="shared" si="19"/>
        <v>0</v>
      </c>
      <c r="F50" s="362" t="e">
        <f ca="1">INDEX($C$3:$J$27,MATCH(D50,$C$2:$J$2,0),MATCH(H50,$B$3:$B$27,0))</f>
        <v>#N/A</v>
      </c>
      <c r="G50" s="731" t="e">
        <f t="shared" ca="1" si="10"/>
        <v>#N/A</v>
      </c>
      <c r="H50" s="733">
        <f t="shared" ca="1" si="25"/>
        <v>0</v>
      </c>
      <c r="I50" s="358" t="str">
        <f t="shared" ca="1" si="26"/>
        <v/>
      </c>
      <c r="J50" s="359" t="str">
        <f t="shared" ca="1" si="27"/>
        <v/>
      </c>
      <c r="K50" s="358" t="str">
        <f t="shared" ca="1" si="28"/>
        <v/>
      </c>
      <c r="L50" s="361" t="str">
        <f t="shared" ca="1" si="29"/>
        <v/>
      </c>
      <c r="M50" s="383" t="str">
        <f t="shared" ca="1" si="11"/>
        <v/>
      </c>
      <c r="N50" s="383" t="str">
        <f t="shared" ca="1" si="12"/>
        <v/>
      </c>
      <c r="O50" s="327">
        <f t="shared" si="13"/>
        <v>0</v>
      </c>
      <c r="P50" s="370" t="e">
        <f ca="1">INDEX($C$3:$J$27,MATCH(D50,$C$2:$J$2,0),MATCH(H50,$B$3:$B$27,0))</f>
        <v>#N/A</v>
      </c>
      <c r="Q50" s="403" t="e">
        <f t="shared" ca="1" si="14"/>
        <v>#N/A</v>
      </c>
      <c r="R50" s="356"/>
      <c r="S50" s="740" t="str">
        <f t="shared" ca="1" si="20"/>
        <v/>
      </c>
      <c r="T50" s="741" t="str">
        <f t="shared" ca="1" si="21"/>
        <v/>
      </c>
      <c r="U50" s="740" t="str">
        <f t="shared" ca="1" si="22"/>
        <v/>
      </c>
      <c r="V50" s="741" t="str">
        <f t="shared" ca="1" si="23"/>
        <v/>
      </c>
      <c r="W50" s="738" t="str">
        <f t="shared" ca="1" si="15"/>
        <v/>
      </c>
      <c r="X50" s="739" t="str">
        <f t="shared" ca="1" si="16"/>
        <v/>
      </c>
      <c r="Y50" s="362" t="e">
        <f ca="1">IF(OR(X50="% of Reading",X50="% of F.S"),1,INDEX(C$3:J$27,MATCH(X50,B$3:B$27,0),MATCH(AA50,C$2:J$2,0)))</f>
        <v>#N/A</v>
      </c>
      <c r="Z50" s="734" t="e">
        <f t="shared" ca="1" si="17"/>
        <v>#VALUE!</v>
      </c>
      <c r="AA50" s="735">
        <f t="shared" ca="1" si="18"/>
        <v>0</v>
      </c>
    </row>
    <row r="51" spans="2:27" ht="15" customHeight="1">
      <c r="B51" s="357">
        <f t="shared" si="24"/>
        <v>0</v>
      </c>
      <c r="C51" s="742">
        <f>Pressure_4_R1!E18</f>
        <v>0</v>
      </c>
      <c r="D51" s="743">
        <f>Pressure_4_R1!F18</f>
        <v>0</v>
      </c>
      <c r="E51" s="361">
        <f t="shared" si="19"/>
        <v>0</v>
      </c>
      <c r="F51" s="362" t="e">
        <f ca="1">INDEX($C$3:$J$27,MATCH(D51,$C$2:$J$2,0),MATCH(H51,$B$3:$B$27,0))</f>
        <v>#N/A</v>
      </c>
      <c r="G51" s="731" t="e">
        <f t="shared" ca="1" si="10"/>
        <v>#N/A</v>
      </c>
      <c r="H51" s="733">
        <f t="shared" ca="1" si="25"/>
        <v>0</v>
      </c>
      <c r="I51" s="358" t="str">
        <f t="shared" ca="1" si="26"/>
        <v/>
      </c>
      <c r="J51" s="359" t="str">
        <f t="shared" ca="1" si="27"/>
        <v/>
      </c>
      <c r="K51" s="358" t="str">
        <f t="shared" ca="1" si="28"/>
        <v/>
      </c>
      <c r="L51" s="361" t="str">
        <f t="shared" ca="1" si="29"/>
        <v/>
      </c>
      <c r="M51" s="383" t="str">
        <f t="shared" ca="1" si="11"/>
        <v/>
      </c>
      <c r="N51" s="383" t="str">
        <f t="shared" ca="1" si="12"/>
        <v/>
      </c>
      <c r="O51" s="327">
        <f t="shared" si="13"/>
        <v>0</v>
      </c>
      <c r="P51" s="370" t="e">
        <f ca="1">INDEX($C$3:$J$27,MATCH(D51,$C$2:$J$2,0),MATCH(H51,$B$3:$B$27,0))</f>
        <v>#N/A</v>
      </c>
      <c r="Q51" s="403" t="e">
        <f t="shared" ca="1" si="14"/>
        <v>#N/A</v>
      </c>
      <c r="R51" s="356"/>
      <c r="S51" s="740" t="str">
        <f t="shared" ca="1" si="20"/>
        <v/>
      </c>
      <c r="T51" s="741" t="str">
        <f t="shared" ca="1" si="21"/>
        <v/>
      </c>
      <c r="U51" s="740" t="str">
        <f t="shared" ca="1" si="22"/>
        <v/>
      </c>
      <c r="V51" s="741" t="str">
        <f t="shared" ca="1" si="23"/>
        <v/>
      </c>
      <c r="W51" s="738" t="str">
        <f t="shared" ca="1" si="15"/>
        <v/>
      </c>
      <c r="X51" s="739" t="str">
        <f t="shared" ca="1" si="16"/>
        <v/>
      </c>
      <c r="Y51" s="362" t="e">
        <f ca="1">IF(OR(X51="% of Reading",X51="% of F.S"),1,INDEX(C$3:J$27,MATCH(X51,B$3:B$27,0),MATCH(AA51,C$2:J$2,0)))</f>
        <v>#N/A</v>
      </c>
      <c r="Z51" s="734" t="e">
        <f t="shared" ca="1" si="17"/>
        <v>#VALUE!</v>
      </c>
      <c r="AA51" s="735">
        <f t="shared" ca="1" si="18"/>
        <v>0</v>
      </c>
    </row>
    <row r="52" spans="2:27" ht="15" customHeight="1">
      <c r="B52" s="357">
        <f t="shared" si="24"/>
        <v>0</v>
      </c>
      <c r="C52" s="742">
        <f>Pressure_4_R1!E19</f>
        <v>0</v>
      </c>
      <c r="D52" s="743">
        <f>Pressure_4_R1!F19</f>
        <v>0</v>
      </c>
      <c r="E52" s="361">
        <f t="shared" si="19"/>
        <v>0</v>
      </c>
      <c r="F52" s="362" t="e">
        <f ca="1">INDEX($C$3:$J$27,MATCH(D52,$C$2:$J$2,0),MATCH(H52,$B$3:$B$27,0))</f>
        <v>#N/A</v>
      </c>
      <c r="G52" s="731" t="e">
        <f t="shared" ca="1" si="10"/>
        <v>#N/A</v>
      </c>
      <c r="H52" s="733">
        <f t="shared" ca="1" si="25"/>
        <v>0</v>
      </c>
      <c r="I52" s="358" t="str">
        <f t="shared" ca="1" si="26"/>
        <v/>
      </c>
      <c r="J52" s="359" t="str">
        <f t="shared" ca="1" si="27"/>
        <v/>
      </c>
      <c r="K52" s="358" t="str">
        <f t="shared" ca="1" si="28"/>
        <v/>
      </c>
      <c r="L52" s="361" t="str">
        <f t="shared" ca="1" si="29"/>
        <v/>
      </c>
      <c r="M52" s="383" t="str">
        <f t="shared" ca="1" si="11"/>
        <v/>
      </c>
      <c r="N52" s="383" t="str">
        <f t="shared" ca="1" si="12"/>
        <v/>
      </c>
      <c r="O52" s="327">
        <f t="shared" si="13"/>
        <v>0</v>
      </c>
      <c r="P52" s="370" t="e">
        <f ca="1">INDEX($C$3:$J$27,MATCH(D52,$C$2:$J$2,0),MATCH(H52,$B$3:$B$27,0))</f>
        <v>#N/A</v>
      </c>
      <c r="Q52" s="403" t="e">
        <f t="shared" ca="1" si="14"/>
        <v>#N/A</v>
      </c>
      <c r="R52" s="356"/>
      <c r="S52" s="740" t="str">
        <f t="shared" ca="1" si="20"/>
        <v/>
      </c>
      <c r="T52" s="741" t="str">
        <f t="shared" ca="1" si="21"/>
        <v/>
      </c>
      <c r="U52" s="740" t="str">
        <f t="shared" ca="1" si="22"/>
        <v/>
      </c>
      <c r="V52" s="741" t="str">
        <f t="shared" ca="1" si="23"/>
        <v/>
      </c>
      <c r="W52" s="738" t="str">
        <f t="shared" ca="1" si="15"/>
        <v/>
      </c>
      <c r="X52" s="739" t="str">
        <f t="shared" ca="1" si="16"/>
        <v/>
      </c>
      <c r="Y52" s="362" t="e">
        <f ca="1">IF(OR(X52="% of Reading",X52="% of F.S"),1,INDEX(C$3:J$27,MATCH(X52,B$3:B$27,0),MATCH(AA52,C$2:J$2,0)))</f>
        <v>#N/A</v>
      </c>
      <c r="Z52" s="734" t="e">
        <f t="shared" ca="1" si="17"/>
        <v>#VALUE!</v>
      </c>
      <c r="AA52" s="735">
        <f t="shared" ca="1" si="18"/>
        <v>0</v>
      </c>
    </row>
    <row r="53" spans="2:27" ht="15" customHeight="1">
      <c r="B53" s="357">
        <f t="shared" si="24"/>
        <v>0</v>
      </c>
      <c r="C53" s="742">
        <f>Pressure_4_R1!E20</f>
        <v>0</v>
      </c>
      <c r="D53" s="743">
        <f>Pressure_4_R1!F20</f>
        <v>0</v>
      </c>
      <c r="E53" s="361">
        <f t="shared" si="19"/>
        <v>0</v>
      </c>
      <c r="F53" s="362" t="e">
        <f ca="1">INDEX($C$3:$J$27,MATCH(D53,$C$2:$J$2,0),MATCH(H53,$B$3:$B$27,0))</f>
        <v>#N/A</v>
      </c>
      <c r="G53" s="731" t="e">
        <f t="shared" ca="1" si="10"/>
        <v>#N/A</v>
      </c>
      <c r="H53" s="733">
        <f t="shared" ca="1" si="25"/>
        <v>0</v>
      </c>
      <c r="I53" s="358" t="str">
        <f t="shared" ca="1" si="26"/>
        <v/>
      </c>
      <c r="J53" s="359" t="str">
        <f t="shared" ca="1" si="27"/>
        <v/>
      </c>
      <c r="K53" s="358" t="str">
        <f t="shared" ca="1" si="28"/>
        <v/>
      </c>
      <c r="L53" s="361" t="str">
        <f t="shared" ca="1" si="29"/>
        <v/>
      </c>
      <c r="M53" s="383" t="str">
        <f t="shared" ca="1" si="11"/>
        <v/>
      </c>
      <c r="N53" s="383" t="str">
        <f t="shared" ca="1" si="12"/>
        <v/>
      </c>
      <c r="O53" s="327">
        <f t="shared" si="13"/>
        <v>0</v>
      </c>
      <c r="P53" s="370" t="e">
        <f ca="1">INDEX($C$3:$J$27,MATCH(D53,$C$2:$J$2,0),MATCH(H53,$B$3:$B$27,0))</f>
        <v>#N/A</v>
      </c>
      <c r="Q53" s="403" t="e">
        <f t="shared" ca="1" si="14"/>
        <v>#N/A</v>
      </c>
      <c r="R53" s="356"/>
      <c r="S53" s="740" t="str">
        <f t="shared" ca="1" si="20"/>
        <v/>
      </c>
      <c r="T53" s="741" t="str">
        <f t="shared" ca="1" si="21"/>
        <v/>
      </c>
      <c r="U53" s="740" t="str">
        <f t="shared" ca="1" si="22"/>
        <v/>
      </c>
      <c r="V53" s="741" t="str">
        <f t="shared" ca="1" si="23"/>
        <v/>
      </c>
      <c r="W53" s="738" t="str">
        <f t="shared" ca="1" si="15"/>
        <v/>
      </c>
      <c r="X53" s="739" t="str">
        <f t="shared" ca="1" si="16"/>
        <v/>
      </c>
      <c r="Y53" s="362" t="e">
        <f ca="1">IF(OR(X53="% of Reading",X53="% of F.S"),1,INDEX(C$3:J$27,MATCH(X53,B$3:B$27,0),MATCH(AA53,C$2:J$2,0)))</f>
        <v>#N/A</v>
      </c>
      <c r="Z53" s="734" t="e">
        <f t="shared" ca="1" si="17"/>
        <v>#VALUE!</v>
      </c>
      <c r="AA53" s="735">
        <f t="shared" ca="1" si="18"/>
        <v>0</v>
      </c>
    </row>
    <row r="54" spans="2:27" ht="15" customHeight="1">
      <c r="B54" s="357">
        <f t="shared" si="24"/>
        <v>0</v>
      </c>
      <c r="C54" s="742">
        <f>Pressure_4_R1!E21</f>
        <v>0</v>
      </c>
      <c r="D54" s="743">
        <f>Pressure_4_R1!F21</f>
        <v>0</v>
      </c>
      <c r="E54" s="361">
        <f t="shared" si="19"/>
        <v>0</v>
      </c>
      <c r="F54" s="362" t="e">
        <f ca="1">INDEX($C$3:$J$27,MATCH(D54,$C$2:$J$2,0),MATCH(H54,$B$3:$B$27,0))</f>
        <v>#N/A</v>
      </c>
      <c r="G54" s="731" t="e">
        <f t="shared" ca="1" si="10"/>
        <v>#N/A</v>
      </c>
      <c r="H54" s="733">
        <f t="shared" ca="1" si="25"/>
        <v>0</v>
      </c>
      <c r="I54" s="358" t="str">
        <f t="shared" ca="1" si="26"/>
        <v/>
      </c>
      <c r="J54" s="359" t="str">
        <f t="shared" ca="1" si="27"/>
        <v/>
      </c>
      <c r="K54" s="358" t="str">
        <f t="shared" ca="1" si="28"/>
        <v/>
      </c>
      <c r="L54" s="361" t="str">
        <f t="shared" ca="1" si="29"/>
        <v/>
      </c>
      <c r="M54" s="383" t="str">
        <f t="shared" ca="1" si="11"/>
        <v/>
      </c>
      <c r="N54" s="383" t="str">
        <f t="shared" ca="1" si="12"/>
        <v/>
      </c>
      <c r="O54" s="327">
        <f t="shared" si="13"/>
        <v>0</v>
      </c>
      <c r="P54" s="370" t="e">
        <f ca="1">INDEX($C$3:$J$27,MATCH(D54,$C$2:$J$2,0),MATCH(H54,$B$3:$B$27,0))</f>
        <v>#N/A</v>
      </c>
      <c r="Q54" s="403" t="e">
        <f t="shared" ca="1" si="14"/>
        <v>#N/A</v>
      </c>
      <c r="R54" s="356"/>
      <c r="S54" s="740" t="str">
        <f t="shared" ca="1" si="20"/>
        <v/>
      </c>
      <c r="T54" s="741" t="str">
        <f t="shared" ca="1" si="21"/>
        <v/>
      </c>
      <c r="U54" s="740" t="str">
        <f t="shared" ca="1" si="22"/>
        <v/>
      </c>
      <c r="V54" s="741" t="str">
        <f t="shared" ca="1" si="23"/>
        <v/>
      </c>
      <c r="W54" s="738" t="str">
        <f t="shared" ca="1" si="15"/>
        <v/>
      </c>
      <c r="X54" s="739" t="str">
        <f t="shared" ca="1" si="16"/>
        <v/>
      </c>
      <c r="Y54" s="362" t="e">
        <f ca="1">IF(OR(X54="% of Reading",X54="% of F.S"),1,INDEX(C$3:J$27,MATCH(X54,B$3:B$27,0),MATCH(AA54,C$2:J$2,0)))</f>
        <v>#N/A</v>
      </c>
      <c r="Z54" s="734" t="e">
        <f t="shared" ca="1" si="17"/>
        <v>#VALUE!</v>
      </c>
      <c r="AA54" s="735">
        <f t="shared" ca="1" si="18"/>
        <v>0</v>
      </c>
    </row>
    <row r="55" spans="2:27" ht="15" customHeight="1">
      <c r="B55" s="357">
        <f t="shared" si="24"/>
        <v>0</v>
      </c>
      <c r="C55" s="742">
        <f>Pressure_4_R1!E22</f>
        <v>0</v>
      </c>
      <c r="D55" s="743">
        <f>Pressure_4_R1!F22</f>
        <v>0</v>
      </c>
      <c r="E55" s="361">
        <f t="shared" si="19"/>
        <v>0</v>
      </c>
      <c r="F55" s="362" t="e">
        <f ca="1">INDEX($C$3:$J$27,MATCH(D55,$C$2:$J$2,0),MATCH(H55,$B$3:$B$27,0))</f>
        <v>#N/A</v>
      </c>
      <c r="G55" s="731" t="e">
        <f t="shared" ca="1" si="10"/>
        <v>#N/A</v>
      </c>
      <c r="H55" s="733">
        <f t="shared" ca="1" si="25"/>
        <v>0</v>
      </c>
      <c r="I55" s="358" t="str">
        <f t="shared" ca="1" si="26"/>
        <v/>
      </c>
      <c r="J55" s="359" t="str">
        <f t="shared" ca="1" si="27"/>
        <v/>
      </c>
      <c r="K55" s="358" t="str">
        <f t="shared" ca="1" si="28"/>
        <v/>
      </c>
      <c r="L55" s="361" t="str">
        <f t="shared" ca="1" si="29"/>
        <v/>
      </c>
      <c r="M55" s="383" t="str">
        <f t="shared" ca="1" si="11"/>
        <v/>
      </c>
      <c r="N55" s="383" t="str">
        <f t="shared" ca="1" si="12"/>
        <v/>
      </c>
      <c r="O55" s="327">
        <f t="shared" si="13"/>
        <v>0</v>
      </c>
      <c r="P55" s="370" t="e">
        <f ca="1">INDEX($C$3:$J$27,MATCH(D55,$C$2:$J$2,0),MATCH(H55,$B$3:$B$27,0))</f>
        <v>#N/A</v>
      </c>
      <c r="Q55" s="403" t="e">
        <f t="shared" ca="1" si="14"/>
        <v>#N/A</v>
      </c>
      <c r="R55" s="356"/>
      <c r="S55" s="740" t="str">
        <f t="shared" ca="1" si="20"/>
        <v/>
      </c>
      <c r="T55" s="741" t="str">
        <f t="shared" ca="1" si="21"/>
        <v/>
      </c>
      <c r="U55" s="740" t="str">
        <f t="shared" ca="1" si="22"/>
        <v/>
      </c>
      <c r="V55" s="741" t="str">
        <f t="shared" ca="1" si="23"/>
        <v/>
      </c>
      <c r="W55" s="738" t="str">
        <f t="shared" ca="1" si="15"/>
        <v/>
      </c>
      <c r="X55" s="739" t="str">
        <f t="shared" ca="1" si="16"/>
        <v/>
      </c>
      <c r="Y55" s="362" t="e">
        <f ca="1">IF(OR(X55="% of Reading",X55="% of F.S"),1,INDEX(C$3:J$27,MATCH(X55,B$3:B$27,0),MATCH(AA55,C$2:J$2,0)))</f>
        <v>#N/A</v>
      </c>
      <c r="Z55" s="734" t="e">
        <f t="shared" ca="1" si="17"/>
        <v>#VALUE!</v>
      </c>
      <c r="AA55" s="735">
        <f t="shared" ca="1" si="18"/>
        <v>0</v>
      </c>
    </row>
    <row r="56" spans="2:27" ht="15" customHeight="1">
      <c r="B56" s="357">
        <f t="shared" si="24"/>
        <v>0</v>
      </c>
      <c r="C56" s="742">
        <f>Pressure_4_R1!E23</f>
        <v>0</v>
      </c>
      <c r="D56" s="743">
        <f>Pressure_4_R1!F23</f>
        <v>0</v>
      </c>
      <c r="E56" s="361">
        <f t="shared" si="19"/>
        <v>0</v>
      </c>
      <c r="F56" s="362" t="e">
        <f ca="1">INDEX($C$3:$J$27,MATCH(D56,$C$2:$J$2,0),MATCH(H56,$B$3:$B$27,0))</f>
        <v>#N/A</v>
      </c>
      <c r="G56" s="731" t="e">
        <f t="shared" ca="1" si="10"/>
        <v>#N/A</v>
      </c>
      <c r="H56" s="733">
        <f t="shared" ca="1" si="25"/>
        <v>0</v>
      </c>
      <c r="I56" s="358" t="str">
        <f t="shared" ca="1" si="26"/>
        <v/>
      </c>
      <c r="J56" s="359" t="str">
        <f t="shared" ca="1" si="27"/>
        <v/>
      </c>
      <c r="K56" s="358" t="str">
        <f t="shared" ca="1" si="28"/>
        <v/>
      </c>
      <c r="L56" s="361" t="str">
        <f t="shared" ca="1" si="29"/>
        <v/>
      </c>
      <c r="M56" s="383" t="str">
        <f t="shared" ca="1" si="11"/>
        <v/>
      </c>
      <c r="N56" s="383" t="str">
        <f t="shared" ca="1" si="12"/>
        <v/>
      </c>
      <c r="O56" s="327">
        <f t="shared" si="13"/>
        <v>0</v>
      </c>
      <c r="P56" s="370" t="e">
        <f ca="1">INDEX($C$3:$J$27,MATCH(D56,$C$2:$J$2,0),MATCH(H56,$B$3:$B$27,0))</f>
        <v>#N/A</v>
      </c>
      <c r="Q56" s="403" t="e">
        <f t="shared" ca="1" si="14"/>
        <v>#N/A</v>
      </c>
      <c r="R56" s="356"/>
      <c r="S56" s="740" t="str">
        <f t="shared" ca="1" si="20"/>
        <v/>
      </c>
      <c r="T56" s="741" t="str">
        <f t="shared" ca="1" si="21"/>
        <v/>
      </c>
      <c r="U56" s="740" t="str">
        <f t="shared" ca="1" si="22"/>
        <v/>
      </c>
      <c r="V56" s="741" t="str">
        <f t="shared" ca="1" si="23"/>
        <v/>
      </c>
      <c r="W56" s="738" t="str">
        <f t="shared" ca="1" si="15"/>
        <v/>
      </c>
      <c r="X56" s="739" t="str">
        <f t="shared" ca="1" si="16"/>
        <v/>
      </c>
      <c r="Y56" s="362" t="e">
        <f ca="1">IF(OR(X56="% of Reading",X56="% of F.S"),1,INDEX(C$3:J$27,MATCH(X56,B$3:B$27,0),MATCH(AA56,C$2:J$2,0)))</f>
        <v>#N/A</v>
      </c>
      <c r="Z56" s="734" t="e">
        <f t="shared" ca="1" si="17"/>
        <v>#VALUE!</v>
      </c>
      <c r="AA56" s="735">
        <f t="shared" ca="1" si="18"/>
        <v>0</v>
      </c>
    </row>
    <row r="57" spans="2:27" ht="15" customHeight="1">
      <c r="B57" s="357">
        <f t="shared" si="24"/>
        <v>0</v>
      </c>
      <c r="C57" s="742">
        <f>Pressure_4_R1!E24</f>
        <v>0</v>
      </c>
      <c r="D57" s="743">
        <f>Pressure_4_R1!F24</f>
        <v>0</v>
      </c>
      <c r="E57" s="361">
        <f t="shared" si="19"/>
        <v>0</v>
      </c>
      <c r="F57" s="362" t="e">
        <f ca="1">INDEX($C$3:$J$27,MATCH(D57,$C$2:$J$2,0),MATCH(H57,$B$3:$B$27,0))</f>
        <v>#N/A</v>
      </c>
      <c r="G57" s="731" t="e">
        <f t="shared" ca="1" si="10"/>
        <v>#N/A</v>
      </c>
      <c r="H57" s="733">
        <f t="shared" ca="1" si="25"/>
        <v>0</v>
      </c>
      <c r="I57" s="358" t="str">
        <f t="shared" ca="1" si="26"/>
        <v/>
      </c>
      <c r="J57" s="359" t="str">
        <f t="shared" ca="1" si="27"/>
        <v/>
      </c>
      <c r="K57" s="358" t="str">
        <f t="shared" ca="1" si="28"/>
        <v/>
      </c>
      <c r="L57" s="361" t="str">
        <f t="shared" ca="1" si="29"/>
        <v/>
      </c>
      <c r="M57" s="383" t="str">
        <f t="shared" ca="1" si="11"/>
        <v/>
      </c>
      <c r="N57" s="383" t="str">
        <f t="shared" ca="1" si="12"/>
        <v/>
      </c>
      <c r="O57" s="327">
        <f t="shared" si="13"/>
        <v>0</v>
      </c>
      <c r="P57" s="370" t="e">
        <f ca="1">INDEX($C$3:$J$27,MATCH(D57,$C$2:$J$2,0),MATCH(H57,$B$3:$B$27,0))</f>
        <v>#N/A</v>
      </c>
      <c r="Q57" s="403" t="e">
        <f t="shared" ca="1" si="14"/>
        <v>#N/A</v>
      </c>
      <c r="R57" s="356"/>
      <c r="S57" s="740" t="str">
        <f t="shared" ca="1" si="20"/>
        <v/>
      </c>
      <c r="T57" s="741" t="str">
        <f t="shared" ca="1" si="21"/>
        <v/>
      </c>
      <c r="U57" s="740" t="str">
        <f t="shared" ca="1" si="22"/>
        <v/>
      </c>
      <c r="V57" s="741" t="str">
        <f t="shared" ca="1" si="23"/>
        <v/>
      </c>
      <c r="W57" s="738" t="str">
        <f t="shared" ca="1" si="15"/>
        <v/>
      </c>
      <c r="X57" s="739" t="str">
        <f t="shared" ca="1" si="16"/>
        <v/>
      </c>
      <c r="Y57" s="362" t="e">
        <f ca="1">IF(OR(X57="% of Reading",X57="% of F.S"),1,INDEX(C$3:J$27,MATCH(X57,B$3:B$27,0),MATCH(AA57,C$2:J$2,0)))</f>
        <v>#N/A</v>
      </c>
      <c r="Z57" s="734" t="e">
        <f t="shared" ca="1" si="17"/>
        <v>#VALUE!</v>
      </c>
      <c r="AA57" s="735">
        <f t="shared" ca="1" si="18"/>
        <v>0</v>
      </c>
    </row>
    <row r="58" spans="2:27" ht="15" customHeight="1">
      <c r="B58" s="357">
        <f t="shared" si="24"/>
        <v>0</v>
      </c>
      <c r="C58" s="742">
        <f>Pressure_4_R1!E25</f>
        <v>0</v>
      </c>
      <c r="D58" s="743">
        <f>Pressure_4_R1!F25</f>
        <v>0</v>
      </c>
      <c r="E58" s="361">
        <f t="shared" si="19"/>
        <v>0</v>
      </c>
      <c r="F58" s="362" t="e">
        <f ca="1">INDEX($C$3:$J$27,MATCH(D58,$C$2:$J$2,0),MATCH(H58,$B$3:$B$27,0))</f>
        <v>#N/A</v>
      </c>
      <c r="G58" s="731" t="e">
        <f t="shared" ca="1" si="10"/>
        <v>#N/A</v>
      </c>
      <c r="H58" s="733">
        <f t="shared" ca="1" si="25"/>
        <v>0</v>
      </c>
      <c r="I58" s="358" t="str">
        <f t="shared" ca="1" si="26"/>
        <v/>
      </c>
      <c r="J58" s="359" t="str">
        <f t="shared" ca="1" si="27"/>
        <v/>
      </c>
      <c r="K58" s="358" t="str">
        <f t="shared" ca="1" si="28"/>
        <v/>
      </c>
      <c r="L58" s="361" t="str">
        <f t="shared" ca="1" si="29"/>
        <v/>
      </c>
      <c r="M58" s="383" t="str">
        <f t="shared" ca="1" si="11"/>
        <v/>
      </c>
      <c r="N58" s="383" t="str">
        <f t="shared" ca="1" si="12"/>
        <v/>
      </c>
      <c r="O58" s="327">
        <f t="shared" si="13"/>
        <v>0</v>
      </c>
      <c r="P58" s="370" t="e">
        <f ca="1">INDEX($C$3:$J$27,MATCH(D58,$C$2:$J$2,0),MATCH(H58,$B$3:$B$27,0))</f>
        <v>#N/A</v>
      </c>
      <c r="Q58" s="403" t="e">
        <f t="shared" ca="1" si="14"/>
        <v>#N/A</v>
      </c>
      <c r="R58" s="356"/>
      <c r="S58" s="740" t="str">
        <f t="shared" ca="1" si="20"/>
        <v/>
      </c>
      <c r="T58" s="741" t="str">
        <f t="shared" ca="1" si="21"/>
        <v/>
      </c>
      <c r="U58" s="740" t="str">
        <f t="shared" ca="1" si="22"/>
        <v/>
      </c>
      <c r="V58" s="741" t="str">
        <f t="shared" ca="1" si="23"/>
        <v/>
      </c>
      <c r="W58" s="738" t="str">
        <f t="shared" ca="1" si="15"/>
        <v/>
      </c>
      <c r="X58" s="739" t="str">
        <f t="shared" ca="1" si="16"/>
        <v/>
      </c>
      <c r="Y58" s="362" t="e">
        <f ca="1">IF(OR(X58="% of Reading",X58="% of F.S"),1,INDEX(C$3:J$27,MATCH(X58,B$3:B$27,0),MATCH(AA58,C$2:J$2,0)))</f>
        <v>#N/A</v>
      </c>
      <c r="Z58" s="734" t="e">
        <f t="shared" ca="1" si="17"/>
        <v>#VALUE!</v>
      </c>
      <c r="AA58" s="735">
        <f t="shared" ca="1" si="18"/>
        <v>0</v>
      </c>
    </row>
    <row r="59" spans="2:27" ht="15" customHeight="1">
      <c r="B59" s="357">
        <f t="shared" si="24"/>
        <v>0</v>
      </c>
      <c r="C59" s="742">
        <f>Pressure_4_R1!E26</f>
        <v>0</v>
      </c>
      <c r="D59" s="743">
        <f>Pressure_4_R1!F26</f>
        <v>0</v>
      </c>
      <c r="E59" s="361">
        <f t="shared" si="19"/>
        <v>0</v>
      </c>
      <c r="F59" s="362" t="e">
        <f ca="1">INDEX($C$3:$J$27,MATCH(D59,$C$2:$J$2,0),MATCH(H59,$B$3:$B$27,0))</f>
        <v>#N/A</v>
      </c>
      <c r="G59" s="731" t="e">
        <f t="shared" ca="1" si="10"/>
        <v>#N/A</v>
      </c>
      <c r="H59" s="733">
        <f t="shared" ca="1" si="25"/>
        <v>0</v>
      </c>
      <c r="I59" s="358" t="str">
        <f t="shared" ca="1" si="26"/>
        <v/>
      </c>
      <c r="J59" s="359" t="str">
        <f t="shared" ca="1" si="27"/>
        <v/>
      </c>
      <c r="K59" s="358" t="str">
        <f t="shared" ca="1" si="28"/>
        <v/>
      </c>
      <c r="L59" s="361" t="str">
        <f t="shared" ca="1" si="29"/>
        <v/>
      </c>
      <c r="M59" s="383" t="str">
        <f t="shared" ca="1" si="11"/>
        <v/>
      </c>
      <c r="N59" s="383" t="str">
        <f t="shared" ca="1" si="12"/>
        <v/>
      </c>
      <c r="O59" s="327">
        <f t="shared" si="13"/>
        <v>0</v>
      </c>
      <c r="P59" s="370" t="e">
        <f ca="1">INDEX($C$3:$J$27,MATCH(D59,$C$2:$J$2,0),MATCH(H59,$B$3:$B$27,0))</f>
        <v>#N/A</v>
      </c>
      <c r="Q59" s="403" t="e">
        <f t="shared" ca="1" si="14"/>
        <v>#N/A</v>
      </c>
      <c r="R59" s="356"/>
      <c r="S59" s="740" t="str">
        <f t="shared" ca="1" si="20"/>
        <v/>
      </c>
      <c r="T59" s="741" t="str">
        <f t="shared" ca="1" si="21"/>
        <v/>
      </c>
      <c r="U59" s="740" t="str">
        <f t="shared" ca="1" si="22"/>
        <v/>
      </c>
      <c r="V59" s="741" t="str">
        <f t="shared" ca="1" si="23"/>
        <v/>
      </c>
      <c r="W59" s="738" t="str">
        <f t="shared" ca="1" si="15"/>
        <v/>
      </c>
      <c r="X59" s="739" t="str">
        <f t="shared" ca="1" si="16"/>
        <v/>
      </c>
      <c r="Y59" s="362" t="e">
        <f ca="1">IF(OR(X59="% of Reading",X59="% of F.S"),1,INDEX(C$3:J$27,MATCH(X59,B$3:B$27,0),MATCH(AA59,C$2:J$2,0)))</f>
        <v>#N/A</v>
      </c>
      <c r="Z59" s="734" t="e">
        <f t="shared" ca="1" si="17"/>
        <v>#VALUE!</v>
      </c>
      <c r="AA59" s="735">
        <f t="shared" ca="1" si="18"/>
        <v>0</v>
      </c>
    </row>
    <row r="60" spans="2:27" ht="15" customHeight="1">
      <c r="B60" s="357">
        <f t="shared" si="24"/>
        <v>0</v>
      </c>
      <c r="C60" s="742">
        <f>Pressure_4_R1!E27</f>
        <v>0</v>
      </c>
      <c r="D60" s="743">
        <f>Pressure_4_R1!F27</f>
        <v>0</v>
      </c>
      <c r="E60" s="361">
        <f t="shared" si="19"/>
        <v>0</v>
      </c>
      <c r="F60" s="362" t="e">
        <f ca="1">INDEX($C$3:$J$27,MATCH(D60,$C$2:$J$2,0),MATCH(H60,$B$3:$B$27,0))</f>
        <v>#N/A</v>
      </c>
      <c r="G60" s="731" t="e">
        <f t="shared" ca="1" si="10"/>
        <v>#N/A</v>
      </c>
      <c r="H60" s="733">
        <f t="shared" ca="1" si="25"/>
        <v>0</v>
      </c>
      <c r="I60" s="358" t="str">
        <f t="shared" ca="1" si="26"/>
        <v/>
      </c>
      <c r="J60" s="359" t="str">
        <f t="shared" ca="1" si="27"/>
        <v/>
      </c>
      <c r="K60" s="358" t="str">
        <f t="shared" ca="1" si="28"/>
        <v/>
      </c>
      <c r="L60" s="361" t="str">
        <f t="shared" ca="1" si="29"/>
        <v/>
      </c>
      <c r="M60" s="383" t="str">
        <f t="shared" ca="1" si="11"/>
        <v/>
      </c>
      <c r="N60" s="383" t="str">
        <f t="shared" ca="1" si="12"/>
        <v/>
      </c>
      <c r="O60" s="327">
        <f t="shared" si="13"/>
        <v>0</v>
      </c>
      <c r="P60" s="370" t="e">
        <f ca="1">INDEX($C$3:$J$27,MATCH(D60,$C$2:$J$2,0),MATCH(H60,$B$3:$B$27,0))</f>
        <v>#N/A</v>
      </c>
      <c r="Q60" s="403" t="e">
        <f t="shared" ca="1" si="14"/>
        <v>#N/A</v>
      </c>
      <c r="R60" s="356"/>
      <c r="S60" s="740" t="str">
        <f t="shared" ca="1" si="20"/>
        <v/>
      </c>
      <c r="T60" s="741" t="str">
        <f t="shared" ca="1" si="21"/>
        <v/>
      </c>
      <c r="U60" s="740" t="str">
        <f t="shared" ca="1" si="22"/>
        <v/>
      </c>
      <c r="V60" s="741" t="str">
        <f t="shared" ca="1" si="23"/>
        <v/>
      </c>
      <c r="W60" s="738" t="str">
        <f t="shared" ca="1" si="15"/>
        <v/>
      </c>
      <c r="X60" s="739" t="str">
        <f t="shared" ca="1" si="16"/>
        <v/>
      </c>
      <c r="Y60" s="362" t="e">
        <f ca="1">IF(OR(X60="% of Reading",X60="% of F.S"),1,INDEX(C$3:J$27,MATCH(X60,B$3:B$27,0),MATCH(AA60,C$2:J$2,0)))</f>
        <v>#N/A</v>
      </c>
      <c r="Z60" s="734" t="e">
        <f t="shared" ca="1" si="17"/>
        <v>#VALUE!</v>
      </c>
      <c r="AA60" s="735">
        <f t="shared" ca="1" si="18"/>
        <v>0</v>
      </c>
    </row>
    <row r="61" spans="2:27" ht="15" customHeight="1">
      <c r="B61" s="357">
        <f t="shared" si="24"/>
        <v>0</v>
      </c>
      <c r="C61" s="742">
        <f>Pressure_4_R1!E28</f>
        <v>0</v>
      </c>
      <c r="D61" s="743">
        <f>Pressure_4_R1!F28</f>
        <v>0</v>
      </c>
      <c r="E61" s="361">
        <f t="shared" si="19"/>
        <v>0</v>
      </c>
      <c r="F61" s="362" t="e">
        <f ca="1">INDEX($C$3:$J$27,MATCH(D61,$C$2:$J$2,0),MATCH(H61,$B$3:$B$27,0))</f>
        <v>#N/A</v>
      </c>
      <c r="G61" s="731" t="e">
        <f t="shared" ca="1" si="10"/>
        <v>#N/A</v>
      </c>
      <c r="H61" s="733">
        <f t="shared" ca="1" si="25"/>
        <v>0</v>
      </c>
      <c r="I61" s="358" t="str">
        <f t="shared" ca="1" si="26"/>
        <v/>
      </c>
      <c r="J61" s="359" t="str">
        <f t="shared" ca="1" si="27"/>
        <v/>
      </c>
      <c r="K61" s="358" t="str">
        <f t="shared" ca="1" si="28"/>
        <v/>
      </c>
      <c r="L61" s="361" t="str">
        <f t="shared" ca="1" si="29"/>
        <v/>
      </c>
      <c r="M61" s="383" t="str">
        <f t="shared" ca="1" si="11"/>
        <v/>
      </c>
      <c r="N61" s="383" t="str">
        <f t="shared" ca="1" si="12"/>
        <v/>
      </c>
      <c r="O61" s="327">
        <f t="shared" si="13"/>
        <v>0</v>
      </c>
      <c r="P61" s="370" t="e">
        <f ca="1">INDEX($C$3:$J$27,MATCH(D61,$C$2:$J$2,0),MATCH(H61,$B$3:$B$27,0))</f>
        <v>#N/A</v>
      </c>
      <c r="Q61" s="403" t="e">
        <f t="shared" ca="1" si="14"/>
        <v>#N/A</v>
      </c>
      <c r="R61" s="356"/>
      <c r="S61" s="740" t="str">
        <f t="shared" ca="1" si="20"/>
        <v/>
      </c>
      <c r="T61" s="741" t="str">
        <f t="shared" ca="1" si="21"/>
        <v/>
      </c>
      <c r="U61" s="740" t="str">
        <f t="shared" ca="1" si="22"/>
        <v/>
      </c>
      <c r="V61" s="741" t="str">
        <f t="shared" ca="1" si="23"/>
        <v/>
      </c>
      <c r="W61" s="738" t="str">
        <f t="shared" ca="1" si="15"/>
        <v/>
      </c>
      <c r="X61" s="739" t="str">
        <f t="shared" ca="1" si="16"/>
        <v/>
      </c>
      <c r="Y61" s="362" t="e">
        <f ca="1">IF(OR(X61="% of Reading",X61="% of F.S"),1,INDEX(C$3:J$27,MATCH(X61,B$3:B$27,0),MATCH(AA61,C$2:J$2,0)))</f>
        <v>#N/A</v>
      </c>
      <c r="Z61" s="734" t="e">
        <f t="shared" ca="1" si="17"/>
        <v>#VALUE!</v>
      </c>
      <c r="AA61" s="735">
        <f t="shared" ca="1" si="18"/>
        <v>0</v>
      </c>
    </row>
    <row r="62" spans="2:27" ht="15" customHeight="1">
      <c r="B62" s="357">
        <f t="shared" si="24"/>
        <v>0</v>
      </c>
      <c r="C62" s="742">
        <f>Pressure_4_R1!E29</f>
        <v>0</v>
      </c>
      <c r="D62" s="743">
        <f>Pressure_4_R1!F29</f>
        <v>0</v>
      </c>
      <c r="E62" s="361">
        <f t="shared" si="19"/>
        <v>0</v>
      </c>
      <c r="F62" s="362" t="e">
        <f ca="1">INDEX($C$3:$J$27,MATCH(D62,$C$2:$J$2,0),MATCH(H62,$B$3:$B$27,0))</f>
        <v>#N/A</v>
      </c>
      <c r="G62" s="731" t="e">
        <f t="shared" ca="1" si="10"/>
        <v>#N/A</v>
      </c>
      <c r="H62" s="733">
        <f t="shared" ca="1" si="25"/>
        <v>0</v>
      </c>
      <c r="I62" s="358" t="str">
        <f t="shared" ca="1" si="26"/>
        <v/>
      </c>
      <c r="J62" s="359" t="str">
        <f t="shared" ca="1" si="27"/>
        <v/>
      </c>
      <c r="K62" s="358" t="str">
        <f t="shared" ca="1" si="28"/>
        <v/>
      </c>
      <c r="L62" s="361" t="str">
        <f t="shared" ca="1" si="29"/>
        <v/>
      </c>
      <c r="M62" s="383" t="str">
        <f t="shared" ca="1" si="11"/>
        <v/>
      </c>
      <c r="N62" s="383" t="str">
        <f t="shared" ca="1" si="12"/>
        <v/>
      </c>
      <c r="O62" s="327">
        <f t="shared" si="13"/>
        <v>0</v>
      </c>
      <c r="P62" s="370" t="e">
        <f ca="1">INDEX($C$3:$J$27,MATCH(D62,$C$2:$J$2,0),MATCH(H62,$B$3:$B$27,0))</f>
        <v>#N/A</v>
      </c>
      <c r="Q62" s="403" t="e">
        <f t="shared" ca="1" si="14"/>
        <v>#N/A</v>
      </c>
      <c r="R62" s="356"/>
      <c r="S62" s="740" t="str">
        <f t="shared" ca="1" si="20"/>
        <v/>
      </c>
      <c r="T62" s="741" t="str">
        <f t="shared" ca="1" si="21"/>
        <v/>
      </c>
      <c r="U62" s="740" t="str">
        <f t="shared" ca="1" si="22"/>
        <v/>
      </c>
      <c r="V62" s="741" t="str">
        <f t="shared" ca="1" si="23"/>
        <v/>
      </c>
      <c r="W62" s="738" t="str">
        <f t="shared" ca="1" si="15"/>
        <v/>
      </c>
      <c r="X62" s="739" t="str">
        <f t="shared" ca="1" si="16"/>
        <v/>
      </c>
      <c r="Y62" s="362" t="e">
        <f ca="1">IF(OR(X62="% of Reading",X62="% of F.S"),1,INDEX(C$3:J$27,MATCH(X62,B$3:B$27,0),MATCH(AA62,C$2:J$2,0)))</f>
        <v>#N/A</v>
      </c>
      <c r="Z62" s="734" t="e">
        <f t="shared" ca="1" si="17"/>
        <v>#VALUE!</v>
      </c>
      <c r="AA62" s="735">
        <f t="shared" ca="1" si="18"/>
        <v>0</v>
      </c>
    </row>
    <row r="63" spans="2:27" ht="15" customHeight="1">
      <c r="B63" s="357">
        <f t="shared" si="24"/>
        <v>0</v>
      </c>
      <c r="C63" s="742">
        <f>Pressure_4_R1!E30</f>
        <v>0</v>
      </c>
      <c r="D63" s="743">
        <f>Pressure_4_R1!F30</f>
        <v>0</v>
      </c>
      <c r="E63" s="361">
        <f t="shared" si="19"/>
        <v>0</v>
      </c>
      <c r="F63" s="362" t="e">
        <f ca="1">INDEX($C$3:$J$27,MATCH(D63,$C$2:$J$2,0),MATCH(H63,$B$3:$B$27,0))</f>
        <v>#N/A</v>
      </c>
      <c r="G63" s="731" t="e">
        <f t="shared" ca="1" si="10"/>
        <v>#N/A</v>
      </c>
      <c r="H63" s="733">
        <f t="shared" ca="1" si="25"/>
        <v>0</v>
      </c>
      <c r="I63" s="358" t="str">
        <f t="shared" ca="1" si="26"/>
        <v/>
      </c>
      <c r="J63" s="359" t="str">
        <f t="shared" ca="1" si="27"/>
        <v/>
      </c>
      <c r="K63" s="358" t="str">
        <f t="shared" ca="1" si="28"/>
        <v/>
      </c>
      <c r="L63" s="361" t="str">
        <f t="shared" ca="1" si="29"/>
        <v/>
      </c>
      <c r="M63" s="383" t="str">
        <f t="shared" ca="1" si="11"/>
        <v/>
      </c>
      <c r="N63" s="383" t="str">
        <f t="shared" ca="1" si="12"/>
        <v/>
      </c>
      <c r="O63" s="327">
        <f t="shared" si="13"/>
        <v>0</v>
      </c>
      <c r="P63" s="370" t="e">
        <f ca="1">INDEX($C$3:$J$27,MATCH(D63,$C$2:$J$2,0),MATCH(H63,$B$3:$B$27,0))</f>
        <v>#N/A</v>
      </c>
      <c r="Q63" s="403" t="e">
        <f t="shared" ca="1" si="14"/>
        <v>#N/A</v>
      </c>
      <c r="R63" s="356"/>
      <c r="S63" s="740" t="str">
        <f t="shared" ca="1" si="20"/>
        <v/>
      </c>
      <c r="T63" s="741" t="str">
        <f t="shared" ca="1" si="21"/>
        <v/>
      </c>
      <c r="U63" s="740" t="str">
        <f t="shared" ca="1" si="22"/>
        <v/>
      </c>
      <c r="V63" s="741" t="str">
        <f t="shared" ca="1" si="23"/>
        <v/>
      </c>
      <c r="W63" s="738" t="str">
        <f t="shared" ca="1" si="15"/>
        <v/>
      </c>
      <c r="X63" s="739" t="str">
        <f t="shared" ca="1" si="16"/>
        <v/>
      </c>
      <c r="Y63" s="362" t="e">
        <f ca="1">IF(OR(X63="% of Reading",X63="% of F.S"),1,INDEX(C$3:J$27,MATCH(X63,B$3:B$27,0),MATCH(AA63,C$2:J$2,0)))</f>
        <v>#N/A</v>
      </c>
      <c r="Z63" s="734" t="e">
        <f t="shared" ca="1" si="17"/>
        <v>#VALUE!</v>
      </c>
      <c r="AA63" s="735">
        <f t="shared" ca="1" si="18"/>
        <v>0</v>
      </c>
    </row>
    <row r="64" spans="2:27" ht="15" customHeight="1">
      <c r="B64" s="357">
        <f t="shared" si="24"/>
        <v>0</v>
      </c>
      <c r="C64" s="742">
        <f>Pressure_4_R1!E31</f>
        <v>0</v>
      </c>
      <c r="D64" s="743">
        <f>Pressure_4_R1!F31</f>
        <v>0</v>
      </c>
      <c r="E64" s="361">
        <f t="shared" si="19"/>
        <v>0</v>
      </c>
      <c r="F64" s="362" t="e">
        <f ca="1">INDEX($C$3:$J$27,MATCH(D64,$C$2:$J$2,0),MATCH(H64,$B$3:$B$27,0))</f>
        <v>#N/A</v>
      </c>
      <c r="G64" s="731" t="e">
        <f t="shared" ca="1" si="10"/>
        <v>#N/A</v>
      </c>
      <c r="H64" s="733">
        <f t="shared" ca="1" si="25"/>
        <v>0</v>
      </c>
      <c r="I64" s="358" t="str">
        <f t="shared" ca="1" si="26"/>
        <v/>
      </c>
      <c r="J64" s="359" t="str">
        <f t="shared" ca="1" si="27"/>
        <v/>
      </c>
      <c r="K64" s="358" t="str">
        <f t="shared" ca="1" si="28"/>
        <v/>
      </c>
      <c r="L64" s="361" t="str">
        <f t="shared" ca="1" si="29"/>
        <v/>
      </c>
      <c r="M64" s="383" t="str">
        <f t="shared" ca="1" si="11"/>
        <v/>
      </c>
      <c r="N64" s="383" t="str">
        <f t="shared" ca="1" si="12"/>
        <v/>
      </c>
      <c r="O64" s="327">
        <f t="shared" si="13"/>
        <v>0</v>
      </c>
      <c r="P64" s="370" t="e">
        <f ca="1">INDEX($C$3:$J$27,MATCH(D64,$C$2:$J$2,0),MATCH(H64,$B$3:$B$27,0))</f>
        <v>#N/A</v>
      </c>
      <c r="Q64" s="403" t="e">
        <f t="shared" ca="1" si="14"/>
        <v>#N/A</v>
      </c>
      <c r="R64" s="356"/>
      <c r="S64" s="740" t="str">
        <f t="shared" ca="1" si="20"/>
        <v/>
      </c>
      <c r="T64" s="741" t="str">
        <f t="shared" ca="1" si="21"/>
        <v/>
      </c>
      <c r="U64" s="740" t="str">
        <f t="shared" ca="1" si="22"/>
        <v/>
      </c>
      <c r="V64" s="741" t="str">
        <f t="shared" ca="1" si="23"/>
        <v/>
      </c>
      <c r="W64" s="738" t="str">
        <f t="shared" ca="1" si="15"/>
        <v/>
      </c>
      <c r="X64" s="739" t="str">
        <f t="shared" ca="1" si="16"/>
        <v/>
      </c>
      <c r="Y64" s="362" t="e">
        <f ca="1">IF(OR(X64="% of Reading",X64="% of F.S"),1,INDEX(C$3:J$27,MATCH(X64,B$3:B$27,0),MATCH(AA64,C$2:J$2,0)))</f>
        <v>#N/A</v>
      </c>
      <c r="Z64" s="734" t="e">
        <f t="shared" ca="1" si="17"/>
        <v>#VALUE!</v>
      </c>
      <c r="AA64" s="735">
        <f t="shared" ca="1" si="18"/>
        <v>0</v>
      </c>
    </row>
    <row r="65" spans="1:27" ht="15" customHeight="1">
      <c r="B65" s="357">
        <f t="shared" si="24"/>
        <v>0</v>
      </c>
      <c r="C65" s="742">
        <f>Pressure_4_R1!E32</f>
        <v>0</v>
      </c>
      <c r="D65" s="743">
        <f>Pressure_4_R1!F32</f>
        <v>0</v>
      </c>
      <c r="E65" s="361">
        <f t="shared" si="19"/>
        <v>0</v>
      </c>
      <c r="F65" s="362" t="e">
        <f ca="1">INDEX($C$3:$J$27,MATCH(D65,$C$2:$J$2,0),MATCH(H65,$B$3:$B$27,0))</f>
        <v>#N/A</v>
      </c>
      <c r="G65" s="731" t="e">
        <f t="shared" ca="1" si="10"/>
        <v>#N/A</v>
      </c>
      <c r="H65" s="733">
        <f t="shared" ca="1" si="25"/>
        <v>0</v>
      </c>
      <c r="I65" s="358" t="str">
        <f t="shared" ca="1" si="26"/>
        <v/>
      </c>
      <c r="J65" s="359" t="str">
        <f t="shared" ca="1" si="27"/>
        <v/>
      </c>
      <c r="K65" s="358" t="str">
        <f t="shared" ca="1" si="28"/>
        <v/>
      </c>
      <c r="L65" s="361" t="str">
        <f t="shared" ca="1" si="29"/>
        <v/>
      </c>
      <c r="M65" s="383" t="str">
        <f t="shared" ca="1" si="11"/>
        <v/>
      </c>
      <c r="N65" s="383" t="str">
        <f t="shared" ca="1" si="12"/>
        <v/>
      </c>
      <c r="O65" s="327">
        <f t="shared" si="13"/>
        <v>0</v>
      </c>
      <c r="P65" s="370" t="e">
        <f ca="1">INDEX($C$3:$J$27,MATCH(D65,$C$2:$J$2,0),MATCH(H65,$B$3:$B$27,0))</f>
        <v>#N/A</v>
      </c>
      <c r="Q65" s="403" t="e">
        <f t="shared" ca="1" si="14"/>
        <v>#N/A</v>
      </c>
      <c r="R65" s="356"/>
      <c r="S65" s="740" t="str">
        <f t="shared" ca="1" si="20"/>
        <v/>
      </c>
      <c r="T65" s="741" t="str">
        <f t="shared" ca="1" si="21"/>
        <v/>
      </c>
      <c r="U65" s="740" t="str">
        <f t="shared" ca="1" si="22"/>
        <v/>
      </c>
      <c r="V65" s="741" t="str">
        <f t="shared" ca="1" si="23"/>
        <v/>
      </c>
      <c r="W65" s="738" t="str">
        <f t="shared" ca="1" si="15"/>
        <v/>
      </c>
      <c r="X65" s="739" t="str">
        <f t="shared" ca="1" si="16"/>
        <v/>
      </c>
      <c r="Y65" s="362" t="e">
        <f ca="1">IF(OR(X65="% of Reading",X65="% of F.S"),1,INDEX(C$3:J$27,MATCH(X65,B$3:B$27,0),MATCH(AA65,C$2:J$2,0)))</f>
        <v>#N/A</v>
      </c>
      <c r="Z65" s="734" t="e">
        <f t="shared" ca="1" si="17"/>
        <v>#VALUE!</v>
      </c>
      <c r="AA65" s="735">
        <f t="shared" ca="1" si="18"/>
        <v>0</v>
      </c>
    </row>
    <row r="66" spans="1:27" ht="15" customHeight="1">
      <c r="B66" s="357">
        <f t="shared" si="24"/>
        <v>0</v>
      </c>
      <c r="C66" s="742">
        <f>Pressure_4_R1!E33</f>
        <v>0</v>
      </c>
      <c r="D66" s="743">
        <f>Pressure_4_R1!F33</f>
        <v>0</v>
      </c>
      <c r="E66" s="361">
        <f t="shared" si="19"/>
        <v>0</v>
      </c>
      <c r="F66" s="362" t="e">
        <f ca="1">INDEX($C$3:$J$27,MATCH(D66,$C$2:$J$2,0),MATCH(H66,$B$3:$B$27,0))</f>
        <v>#N/A</v>
      </c>
      <c r="G66" s="731" t="e">
        <f t="shared" ca="1" si="10"/>
        <v>#N/A</v>
      </c>
      <c r="H66" s="733">
        <f t="shared" ca="1" si="25"/>
        <v>0</v>
      </c>
      <c r="I66" s="358" t="str">
        <f t="shared" ca="1" si="26"/>
        <v/>
      </c>
      <c r="J66" s="359" t="str">
        <f t="shared" ca="1" si="27"/>
        <v/>
      </c>
      <c r="K66" s="358" t="str">
        <f t="shared" ca="1" si="28"/>
        <v/>
      </c>
      <c r="L66" s="361" t="str">
        <f t="shared" ca="1" si="29"/>
        <v/>
      </c>
      <c r="M66" s="383" t="str">
        <f t="shared" ca="1" si="11"/>
        <v/>
      </c>
      <c r="N66" s="383" t="str">
        <f t="shared" ca="1" si="12"/>
        <v/>
      </c>
      <c r="O66" s="327">
        <f t="shared" si="13"/>
        <v>0</v>
      </c>
      <c r="P66" s="370" t="e">
        <f ca="1">INDEX($C$3:$J$27,MATCH(D66,$C$2:$J$2,0),MATCH(H66,$B$3:$B$27,0))</f>
        <v>#N/A</v>
      </c>
      <c r="Q66" s="403" t="e">
        <f t="shared" ca="1" si="14"/>
        <v>#N/A</v>
      </c>
      <c r="R66" s="356"/>
      <c r="S66" s="740" t="str">
        <f t="shared" ca="1" si="20"/>
        <v/>
      </c>
      <c r="T66" s="741" t="str">
        <f t="shared" ca="1" si="21"/>
        <v/>
      </c>
      <c r="U66" s="740" t="str">
        <f t="shared" ca="1" si="22"/>
        <v/>
      </c>
      <c r="V66" s="741" t="str">
        <f t="shared" ca="1" si="23"/>
        <v/>
      </c>
      <c r="W66" s="738" t="str">
        <f t="shared" ca="1" si="15"/>
        <v/>
      </c>
      <c r="X66" s="739" t="str">
        <f t="shared" ca="1" si="16"/>
        <v/>
      </c>
      <c r="Y66" s="362" t="e">
        <f ca="1">IF(OR(X66="% of Reading",X66="% of F.S"),1,INDEX(C$3:J$27,MATCH(X66,B$3:B$27,0),MATCH(AA66,C$2:J$2,0)))</f>
        <v>#N/A</v>
      </c>
      <c r="Z66" s="734" t="e">
        <f t="shared" ca="1" si="17"/>
        <v>#VALUE!</v>
      </c>
      <c r="AA66" s="735">
        <f t="shared" ca="1" si="18"/>
        <v>0</v>
      </c>
    </row>
    <row r="67" spans="1:27" s="67" customFormat="1" ht="15" customHeight="1">
      <c r="A67" s="58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S67" s="74"/>
      <c r="T67" s="74"/>
      <c r="U67" s="74"/>
      <c r="V67" s="74"/>
      <c r="W67" s="74"/>
      <c r="X67" s="74"/>
      <c r="Y67" s="74"/>
      <c r="Z67" s="74"/>
    </row>
    <row r="68" spans="1:27" s="67" customFormat="1" ht="15" customHeight="1">
      <c r="A68" s="58"/>
      <c r="B68" s="251" t="s">
        <v>786</v>
      </c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spans="1:27" s="67" customFormat="1" ht="15" customHeight="1">
      <c r="A69" s="58"/>
      <c r="B69" s="394" t="s">
        <v>800</v>
      </c>
      <c r="C69" s="678" t="s">
        <v>766</v>
      </c>
      <c r="D69" s="679"/>
      <c r="E69" s="678" t="s">
        <v>799</v>
      </c>
      <c r="F69" s="679"/>
      <c r="G69" s="678" t="s">
        <v>789</v>
      </c>
      <c r="H69" s="679"/>
      <c r="I69" s="685" t="s">
        <v>787</v>
      </c>
      <c r="J69" s="685"/>
      <c r="K69" s="402" t="s">
        <v>785</v>
      </c>
      <c r="L69" s="678" t="s">
        <v>766</v>
      </c>
      <c r="M69" s="679"/>
      <c r="N69" s="678" t="s">
        <v>799</v>
      </c>
      <c r="O69" s="679"/>
      <c r="P69" s="678" t="s">
        <v>790</v>
      </c>
      <c r="Q69" s="679"/>
      <c r="R69" s="678" t="s">
        <v>787</v>
      </c>
      <c r="S69" s="685"/>
      <c r="T69" s="402" t="s">
        <v>785</v>
      </c>
      <c r="U69" s="678" t="s">
        <v>788</v>
      </c>
      <c r="V69" s="679"/>
      <c r="W69" s="65"/>
      <c r="X69" s="65"/>
      <c r="Y69" s="65"/>
      <c r="Z69" s="65"/>
      <c r="AA69" s="65"/>
    </row>
    <row r="70" spans="1:27" s="67" customFormat="1" ht="15" customHeight="1">
      <c r="A70" s="58"/>
      <c r="B70" s="327">
        <f>IF(B37="20408-0",MAX(E$37,E$119,E$201,E$283),E37)</f>
        <v>0</v>
      </c>
      <c r="C70" s="374" t="str">
        <f ca="1">J32</f>
        <v/>
      </c>
      <c r="D70" s="744" t="str">
        <f ca="1">K32</f>
        <v/>
      </c>
      <c r="E70" s="745" t="str">
        <f ca="1">J33</f>
        <v/>
      </c>
      <c r="F70" s="745" t="str">
        <f ca="1">K33</f>
        <v/>
      </c>
      <c r="G70" s="738" t="str">
        <f t="shared" ref="G70:G99" ca="1" si="30">IF($B37="20409-0",C70,IF($E37&lt;=0,E70,IF($C37&lt;0,E70,C70)))</f>
        <v/>
      </c>
      <c r="H70" s="744" t="str">
        <f t="shared" ref="H70:H99" ca="1" si="31">IF($B37="20409-0",D70,IF($E37&lt;=0,F70,IF($C37&lt;0,F70,D70)))</f>
        <v/>
      </c>
      <c r="I70" s="745" t="str">
        <f t="shared" ref="I70:I99" ca="1" si="32">IF(H70="% of Reading",G70%*$C37,IF(H70="% of F.S",G70%*$B70,G70))</f>
        <v/>
      </c>
      <c r="J70" s="745" t="str">
        <f t="shared" ref="J70:J99" ca="1" si="33">IF(OR(H70="% of Reading",H70="% of F.S"),$D37,H70)</f>
        <v/>
      </c>
      <c r="K70" s="362" t="e">
        <f ca="1">INDEX($C$3:$J$27,MATCH(J70,$B$3:$B$27,0),MATCH($V70,$C$2:$J$2,0))</f>
        <v>#N/A</v>
      </c>
      <c r="L70" s="746" t="str">
        <f ca="1">L32</f>
        <v/>
      </c>
      <c r="M70" s="744" t="str">
        <f ca="1">M32</f>
        <v/>
      </c>
      <c r="N70" s="745" t="str">
        <f ca="1">L33</f>
        <v/>
      </c>
      <c r="O70" s="745" t="str">
        <f ca="1">M33</f>
        <v/>
      </c>
      <c r="P70" s="738" t="str">
        <f t="shared" ref="P70:P99" ca="1" si="34">IF($B37="20409-0",L70,IF($E37&lt;=0,N70,IF($C37&lt;0,N70,L70)))</f>
        <v/>
      </c>
      <c r="Q70" s="744" t="str">
        <f t="shared" ref="Q70:Q99" ca="1" si="35">IF($B37="20409-0",M70,IF($E37&lt;=0,O70,IF($C37&lt;0,O70,M70)))</f>
        <v/>
      </c>
      <c r="R70" s="745" t="str">
        <f t="shared" ref="R70:R99" ca="1" si="36">IF(Q70="% of Reading",P70%*$C37,IF(Q70="% of F.S",P70%*$B70,P70))</f>
        <v/>
      </c>
      <c r="S70" s="745" t="str">
        <f t="shared" ref="S70:S99" ca="1" si="37">IF(OR(Q70="% of Reading",Q70="% of F.S"),$D37,Q70)</f>
        <v/>
      </c>
      <c r="T70" s="362" t="e">
        <f ca="1">INDEX($C$3:$J$27,MATCH(S70,$B$3:$B$27,0),MATCH($V70,$C$2:$J$2,0))</f>
        <v>#N/A</v>
      </c>
      <c r="U70" s="378" t="e">
        <f t="shared" ref="U70:U99" ca="1" si="38">I70*K70+IF(S70=0,0,R70*T70)</f>
        <v>#VALUE!</v>
      </c>
      <c r="V70" s="384">
        <f t="shared" ref="V70:V99" ca="1" si="39">H37</f>
        <v>0</v>
      </c>
      <c r="W70" s="65"/>
      <c r="X70" s="65"/>
      <c r="Y70" s="65"/>
      <c r="Z70" s="65"/>
      <c r="AA70" s="65"/>
    </row>
    <row r="71" spans="1:27" s="67" customFormat="1" ht="15" customHeight="1">
      <c r="A71" s="58"/>
      <c r="B71" s="358">
        <f t="shared" ref="B71:B99" si="40">B70</f>
        <v>0</v>
      </c>
      <c r="C71" s="358" t="str">
        <f t="shared" ref="C71:C99" ca="1" si="41">C70</f>
        <v/>
      </c>
      <c r="D71" s="741" t="str">
        <f t="shared" ref="D71:D99" ca="1" si="42">D70</f>
        <v/>
      </c>
      <c r="E71" s="740" t="str">
        <f t="shared" ref="E71:E99" ca="1" si="43">E70</f>
        <v/>
      </c>
      <c r="F71" s="741" t="str">
        <f t="shared" ref="F71:F99" ca="1" si="44">F70</f>
        <v/>
      </c>
      <c r="G71" s="738" t="str">
        <f t="shared" ca="1" si="30"/>
        <v/>
      </c>
      <c r="H71" s="744" t="str">
        <f t="shared" ca="1" si="31"/>
        <v/>
      </c>
      <c r="I71" s="745" t="str">
        <f t="shared" ca="1" si="32"/>
        <v/>
      </c>
      <c r="J71" s="745" t="str">
        <f t="shared" ca="1" si="33"/>
        <v/>
      </c>
      <c r="K71" s="362" t="e">
        <f t="shared" ref="K71:K99" ca="1" si="45">INDEX($C$3:$J$27,MATCH(J71,$B$3:$B$27,0),MATCH($V71,$C$2:$J$2,0))</f>
        <v>#N/A</v>
      </c>
      <c r="L71" s="740" t="str">
        <f t="shared" ref="L71:L99" ca="1" si="46">L70</f>
        <v/>
      </c>
      <c r="M71" s="741" t="str">
        <f t="shared" ref="M71:M99" ca="1" si="47">M70</f>
        <v/>
      </c>
      <c r="N71" s="740" t="str">
        <f t="shared" ref="N71:N99" ca="1" si="48">N70</f>
        <v/>
      </c>
      <c r="O71" s="741" t="str">
        <f t="shared" ref="O71:O99" ca="1" si="49">O70</f>
        <v/>
      </c>
      <c r="P71" s="738" t="str">
        <f t="shared" ca="1" si="34"/>
        <v/>
      </c>
      <c r="Q71" s="744" t="str">
        <f t="shared" ca="1" si="35"/>
        <v/>
      </c>
      <c r="R71" s="745" t="str">
        <f t="shared" ca="1" si="36"/>
        <v/>
      </c>
      <c r="S71" s="745" t="str">
        <f t="shared" ca="1" si="37"/>
        <v/>
      </c>
      <c r="T71" s="362" t="e">
        <f t="shared" ref="T71:T99" ca="1" si="50">INDEX($C$3:$J$27,MATCH(S71,$B$3:$B$27,0),MATCH($V71,$C$2:$J$2,0))</f>
        <v>#N/A</v>
      </c>
      <c r="U71" s="378" t="e">
        <f t="shared" ca="1" si="38"/>
        <v>#VALUE!</v>
      </c>
      <c r="V71" s="384">
        <f t="shared" ca="1" si="39"/>
        <v>0</v>
      </c>
      <c r="W71" s="65"/>
      <c r="X71" s="65"/>
      <c r="Y71" s="65"/>
      <c r="Z71" s="65"/>
      <c r="AA71" s="65"/>
    </row>
    <row r="72" spans="1:27" s="67" customFormat="1" ht="15" customHeight="1">
      <c r="A72" s="58"/>
      <c r="B72" s="358">
        <f t="shared" si="40"/>
        <v>0</v>
      </c>
      <c r="C72" s="358" t="str">
        <f t="shared" ca="1" si="41"/>
        <v/>
      </c>
      <c r="D72" s="741" t="str">
        <f t="shared" ca="1" si="42"/>
        <v/>
      </c>
      <c r="E72" s="740" t="str">
        <f t="shared" ca="1" si="43"/>
        <v/>
      </c>
      <c r="F72" s="741" t="str">
        <f t="shared" ca="1" si="44"/>
        <v/>
      </c>
      <c r="G72" s="738" t="str">
        <f t="shared" ca="1" si="30"/>
        <v/>
      </c>
      <c r="H72" s="744" t="str">
        <f t="shared" ca="1" si="31"/>
        <v/>
      </c>
      <c r="I72" s="745" t="str">
        <f t="shared" ca="1" si="32"/>
        <v/>
      </c>
      <c r="J72" s="745" t="str">
        <f t="shared" ca="1" si="33"/>
        <v/>
      </c>
      <c r="K72" s="362" t="e">
        <f t="shared" ca="1" si="45"/>
        <v>#N/A</v>
      </c>
      <c r="L72" s="740" t="str">
        <f t="shared" ca="1" si="46"/>
        <v/>
      </c>
      <c r="M72" s="741" t="str">
        <f t="shared" ca="1" si="47"/>
        <v/>
      </c>
      <c r="N72" s="740" t="str">
        <f t="shared" ca="1" si="48"/>
        <v/>
      </c>
      <c r="O72" s="741" t="str">
        <f t="shared" ca="1" si="49"/>
        <v/>
      </c>
      <c r="P72" s="738" t="str">
        <f t="shared" ca="1" si="34"/>
        <v/>
      </c>
      <c r="Q72" s="744" t="str">
        <f t="shared" ca="1" si="35"/>
        <v/>
      </c>
      <c r="R72" s="745" t="str">
        <f t="shared" ca="1" si="36"/>
        <v/>
      </c>
      <c r="S72" s="745" t="str">
        <f t="shared" ca="1" si="37"/>
        <v/>
      </c>
      <c r="T72" s="362" t="e">
        <f t="shared" ca="1" si="50"/>
        <v>#N/A</v>
      </c>
      <c r="U72" s="378" t="e">
        <f t="shared" ca="1" si="38"/>
        <v>#VALUE!</v>
      </c>
      <c r="V72" s="384">
        <f t="shared" ca="1" si="39"/>
        <v>0</v>
      </c>
      <c r="W72" s="65"/>
      <c r="X72" s="65"/>
      <c r="Y72" s="65"/>
      <c r="Z72" s="65"/>
      <c r="AA72" s="65"/>
    </row>
    <row r="73" spans="1:27" s="67" customFormat="1" ht="15" customHeight="1">
      <c r="A73" s="58"/>
      <c r="B73" s="358">
        <f t="shared" si="40"/>
        <v>0</v>
      </c>
      <c r="C73" s="358" t="str">
        <f t="shared" ca="1" si="41"/>
        <v/>
      </c>
      <c r="D73" s="741" t="str">
        <f t="shared" ca="1" si="42"/>
        <v/>
      </c>
      <c r="E73" s="740" t="str">
        <f t="shared" ca="1" si="43"/>
        <v/>
      </c>
      <c r="F73" s="741" t="str">
        <f t="shared" ca="1" si="44"/>
        <v/>
      </c>
      <c r="G73" s="738" t="str">
        <f t="shared" ca="1" si="30"/>
        <v/>
      </c>
      <c r="H73" s="744" t="str">
        <f t="shared" ca="1" si="31"/>
        <v/>
      </c>
      <c r="I73" s="745" t="str">
        <f t="shared" ca="1" si="32"/>
        <v/>
      </c>
      <c r="J73" s="745" t="str">
        <f t="shared" ca="1" si="33"/>
        <v/>
      </c>
      <c r="K73" s="362" t="e">
        <f t="shared" ca="1" si="45"/>
        <v>#N/A</v>
      </c>
      <c r="L73" s="740" t="str">
        <f t="shared" ca="1" si="46"/>
        <v/>
      </c>
      <c r="M73" s="741" t="str">
        <f t="shared" ca="1" si="47"/>
        <v/>
      </c>
      <c r="N73" s="740" t="str">
        <f t="shared" ca="1" si="48"/>
        <v/>
      </c>
      <c r="O73" s="741" t="str">
        <f t="shared" ca="1" si="49"/>
        <v/>
      </c>
      <c r="P73" s="738" t="str">
        <f t="shared" ca="1" si="34"/>
        <v/>
      </c>
      <c r="Q73" s="744" t="str">
        <f t="shared" ca="1" si="35"/>
        <v/>
      </c>
      <c r="R73" s="745" t="str">
        <f t="shared" ca="1" si="36"/>
        <v/>
      </c>
      <c r="S73" s="745" t="str">
        <f t="shared" ca="1" si="37"/>
        <v/>
      </c>
      <c r="T73" s="362" t="e">
        <f t="shared" ca="1" si="50"/>
        <v>#N/A</v>
      </c>
      <c r="U73" s="378" t="e">
        <f t="shared" ca="1" si="38"/>
        <v>#VALUE!</v>
      </c>
      <c r="V73" s="384">
        <f t="shared" ca="1" si="39"/>
        <v>0</v>
      </c>
      <c r="W73" s="65"/>
      <c r="X73" s="65"/>
      <c r="Y73" s="65"/>
      <c r="Z73" s="65"/>
      <c r="AA73" s="65"/>
    </row>
    <row r="74" spans="1:27" s="67" customFormat="1" ht="15" customHeight="1">
      <c r="A74" s="58"/>
      <c r="B74" s="358">
        <f t="shared" si="40"/>
        <v>0</v>
      </c>
      <c r="C74" s="358" t="str">
        <f t="shared" ca="1" si="41"/>
        <v/>
      </c>
      <c r="D74" s="741" t="str">
        <f t="shared" ca="1" si="42"/>
        <v/>
      </c>
      <c r="E74" s="740" t="str">
        <f t="shared" ca="1" si="43"/>
        <v/>
      </c>
      <c r="F74" s="741" t="str">
        <f t="shared" ca="1" si="44"/>
        <v/>
      </c>
      <c r="G74" s="738" t="str">
        <f t="shared" ca="1" si="30"/>
        <v/>
      </c>
      <c r="H74" s="744" t="str">
        <f t="shared" ca="1" si="31"/>
        <v/>
      </c>
      <c r="I74" s="745" t="str">
        <f t="shared" ca="1" si="32"/>
        <v/>
      </c>
      <c r="J74" s="745" t="str">
        <f t="shared" ca="1" si="33"/>
        <v/>
      </c>
      <c r="K74" s="362" t="e">
        <f t="shared" ca="1" si="45"/>
        <v>#N/A</v>
      </c>
      <c r="L74" s="740" t="str">
        <f t="shared" ca="1" si="46"/>
        <v/>
      </c>
      <c r="M74" s="741" t="str">
        <f t="shared" ca="1" si="47"/>
        <v/>
      </c>
      <c r="N74" s="740" t="str">
        <f t="shared" ca="1" si="48"/>
        <v/>
      </c>
      <c r="O74" s="741" t="str">
        <f t="shared" ca="1" si="49"/>
        <v/>
      </c>
      <c r="P74" s="738" t="str">
        <f t="shared" ca="1" si="34"/>
        <v/>
      </c>
      <c r="Q74" s="744" t="str">
        <f t="shared" ca="1" si="35"/>
        <v/>
      </c>
      <c r="R74" s="745" t="str">
        <f t="shared" ca="1" si="36"/>
        <v/>
      </c>
      <c r="S74" s="745" t="str">
        <f t="shared" ca="1" si="37"/>
        <v/>
      </c>
      <c r="T74" s="362" t="e">
        <f t="shared" ca="1" si="50"/>
        <v>#N/A</v>
      </c>
      <c r="U74" s="378" t="e">
        <f t="shared" ca="1" si="38"/>
        <v>#VALUE!</v>
      </c>
      <c r="V74" s="384">
        <f t="shared" ca="1" si="39"/>
        <v>0</v>
      </c>
      <c r="W74" s="65"/>
      <c r="X74" s="65"/>
      <c r="Y74" s="65"/>
      <c r="Z74" s="65"/>
      <c r="AA74" s="65"/>
    </row>
    <row r="75" spans="1:27" s="67" customFormat="1" ht="15" customHeight="1">
      <c r="A75" s="58"/>
      <c r="B75" s="358">
        <f t="shared" si="40"/>
        <v>0</v>
      </c>
      <c r="C75" s="358" t="str">
        <f t="shared" ca="1" si="41"/>
        <v/>
      </c>
      <c r="D75" s="741" t="str">
        <f t="shared" ca="1" si="42"/>
        <v/>
      </c>
      <c r="E75" s="740" t="str">
        <f t="shared" ca="1" si="43"/>
        <v/>
      </c>
      <c r="F75" s="741" t="str">
        <f t="shared" ca="1" si="44"/>
        <v/>
      </c>
      <c r="G75" s="738" t="str">
        <f t="shared" ca="1" si="30"/>
        <v/>
      </c>
      <c r="H75" s="744" t="str">
        <f t="shared" ca="1" si="31"/>
        <v/>
      </c>
      <c r="I75" s="745" t="str">
        <f t="shared" ca="1" si="32"/>
        <v/>
      </c>
      <c r="J75" s="745" t="str">
        <f t="shared" ca="1" si="33"/>
        <v/>
      </c>
      <c r="K75" s="362" t="e">
        <f t="shared" ca="1" si="45"/>
        <v>#N/A</v>
      </c>
      <c r="L75" s="740" t="str">
        <f t="shared" ca="1" si="46"/>
        <v/>
      </c>
      <c r="M75" s="741" t="str">
        <f t="shared" ca="1" si="47"/>
        <v/>
      </c>
      <c r="N75" s="740" t="str">
        <f t="shared" ca="1" si="48"/>
        <v/>
      </c>
      <c r="O75" s="741" t="str">
        <f t="shared" ca="1" si="49"/>
        <v/>
      </c>
      <c r="P75" s="738" t="str">
        <f t="shared" ca="1" si="34"/>
        <v/>
      </c>
      <c r="Q75" s="744" t="str">
        <f t="shared" ca="1" si="35"/>
        <v/>
      </c>
      <c r="R75" s="745" t="str">
        <f t="shared" ca="1" si="36"/>
        <v/>
      </c>
      <c r="S75" s="745" t="str">
        <f t="shared" ca="1" si="37"/>
        <v/>
      </c>
      <c r="T75" s="362" t="e">
        <f t="shared" ca="1" si="50"/>
        <v>#N/A</v>
      </c>
      <c r="U75" s="378" t="e">
        <f t="shared" ca="1" si="38"/>
        <v>#VALUE!</v>
      </c>
      <c r="V75" s="384">
        <f t="shared" ca="1" si="39"/>
        <v>0</v>
      </c>
      <c r="W75" s="65"/>
      <c r="X75" s="65"/>
      <c r="Y75" s="65"/>
      <c r="Z75" s="65"/>
      <c r="AA75" s="65"/>
    </row>
    <row r="76" spans="1:27" s="67" customFormat="1" ht="15" customHeight="1">
      <c r="A76" s="58"/>
      <c r="B76" s="358">
        <f t="shared" si="40"/>
        <v>0</v>
      </c>
      <c r="C76" s="358" t="str">
        <f t="shared" ca="1" si="41"/>
        <v/>
      </c>
      <c r="D76" s="741" t="str">
        <f t="shared" ca="1" si="42"/>
        <v/>
      </c>
      <c r="E76" s="740" t="str">
        <f t="shared" ca="1" si="43"/>
        <v/>
      </c>
      <c r="F76" s="741" t="str">
        <f t="shared" ca="1" si="44"/>
        <v/>
      </c>
      <c r="G76" s="738" t="str">
        <f t="shared" ca="1" si="30"/>
        <v/>
      </c>
      <c r="H76" s="744" t="str">
        <f t="shared" ca="1" si="31"/>
        <v/>
      </c>
      <c r="I76" s="745" t="str">
        <f t="shared" ca="1" si="32"/>
        <v/>
      </c>
      <c r="J76" s="745" t="str">
        <f t="shared" ca="1" si="33"/>
        <v/>
      </c>
      <c r="K76" s="362" t="e">
        <f t="shared" ca="1" si="45"/>
        <v>#N/A</v>
      </c>
      <c r="L76" s="740" t="str">
        <f t="shared" ca="1" si="46"/>
        <v/>
      </c>
      <c r="M76" s="741" t="str">
        <f t="shared" ca="1" si="47"/>
        <v/>
      </c>
      <c r="N76" s="740" t="str">
        <f t="shared" ca="1" si="48"/>
        <v/>
      </c>
      <c r="O76" s="741" t="str">
        <f t="shared" ca="1" si="49"/>
        <v/>
      </c>
      <c r="P76" s="738" t="str">
        <f t="shared" ca="1" si="34"/>
        <v/>
      </c>
      <c r="Q76" s="744" t="str">
        <f t="shared" ca="1" si="35"/>
        <v/>
      </c>
      <c r="R76" s="745" t="str">
        <f t="shared" ca="1" si="36"/>
        <v/>
      </c>
      <c r="S76" s="745" t="str">
        <f t="shared" ca="1" si="37"/>
        <v/>
      </c>
      <c r="T76" s="362" t="e">
        <f t="shared" ca="1" si="50"/>
        <v>#N/A</v>
      </c>
      <c r="U76" s="378" t="e">
        <f t="shared" ca="1" si="38"/>
        <v>#VALUE!</v>
      </c>
      <c r="V76" s="384">
        <f t="shared" ca="1" si="39"/>
        <v>0</v>
      </c>
      <c r="W76" s="65"/>
      <c r="X76" s="65"/>
      <c r="Y76" s="65"/>
      <c r="Z76" s="65"/>
      <c r="AA76" s="65"/>
    </row>
    <row r="77" spans="1:27" s="67" customFormat="1" ht="15" customHeight="1">
      <c r="A77" s="58"/>
      <c r="B77" s="358">
        <f t="shared" si="40"/>
        <v>0</v>
      </c>
      <c r="C77" s="358" t="str">
        <f t="shared" ca="1" si="41"/>
        <v/>
      </c>
      <c r="D77" s="741" t="str">
        <f t="shared" ca="1" si="42"/>
        <v/>
      </c>
      <c r="E77" s="740" t="str">
        <f t="shared" ca="1" si="43"/>
        <v/>
      </c>
      <c r="F77" s="741" t="str">
        <f t="shared" ca="1" si="44"/>
        <v/>
      </c>
      <c r="G77" s="738" t="str">
        <f t="shared" ca="1" si="30"/>
        <v/>
      </c>
      <c r="H77" s="744" t="str">
        <f t="shared" ca="1" si="31"/>
        <v/>
      </c>
      <c r="I77" s="745" t="str">
        <f t="shared" ca="1" si="32"/>
        <v/>
      </c>
      <c r="J77" s="745" t="str">
        <f t="shared" ca="1" si="33"/>
        <v/>
      </c>
      <c r="K77" s="362" t="e">
        <f t="shared" ca="1" si="45"/>
        <v>#N/A</v>
      </c>
      <c r="L77" s="740" t="str">
        <f t="shared" ca="1" si="46"/>
        <v/>
      </c>
      <c r="M77" s="741" t="str">
        <f t="shared" ca="1" si="47"/>
        <v/>
      </c>
      <c r="N77" s="740" t="str">
        <f t="shared" ca="1" si="48"/>
        <v/>
      </c>
      <c r="O77" s="741" t="str">
        <f t="shared" ca="1" si="49"/>
        <v/>
      </c>
      <c r="P77" s="738" t="str">
        <f t="shared" ca="1" si="34"/>
        <v/>
      </c>
      <c r="Q77" s="744" t="str">
        <f t="shared" ca="1" si="35"/>
        <v/>
      </c>
      <c r="R77" s="745" t="str">
        <f t="shared" ca="1" si="36"/>
        <v/>
      </c>
      <c r="S77" s="745" t="str">
        <f t="shared" ca="1" si="37"/>
        <v/>
      </c>
      <c r="T77" s="362" t="e">
        <f t="shared" ca="1" si="50"/>
        <v>#N/A</v>
      </c>
      <c r="U77" s="378" t="e">
        <f t="shared" ca="1" si="38"/>
        <v>#VALUE!</v>
      </c>
      <c r="V77" s="384">
        <f t="shared" ca="1" si="39"/>
        <v>0</v>
      </c>
      <c r="W77" s="65"/>
      <c r="X77" s="65"/>
      <c r="Y77" s="65"/>
      <c r="Z77" s="65"/>
      <c r="AA77" s="65"/>
    </row>
    <row r="78" spans="1:27" s="67" customFormat="1" ht="15" customHeight="1">
      <c r="A78" s="58"/>
      <c r="B78" s="358">
        <f t="shared" si="40"/>
        <v>0</v>
      </c>
      <c r="C78" s="358" t="str">
        <f t="shared" ca="1" si="41"/>
        <v/>
      </c>
      <c r="D78" s="741" t="str">
        <f t="shared" ca="1" si="42"/>
        <v/>
      </c>
      <c r="E78" s="740" t="str">
        <f t="shared" ca="1" si="43"/>
        <v/>
      </c>
      <c r="F78" s="741" t="str">
        <f t="shared" ca="1" si="44"/>
        <v/>
      </c>
      <c r="G78" s="738" t="str">
        <f t="shared" ca="1" si="30"/>
        <v/>
      </c>
      <c r="H78" s="744" t="str">
        <f t="shared" ca="1" si="31"/>
        <v/>
      </c>
      <c r="I78" s="745" t="str">
        <f t="shared" ca="1" si="32"/>
        <v/>
      </c>
      <c r="J78" s="745" t="str">
        <f t="shared" ca="1" si="33"/>
        <v/>
      </c>
      <c r="K78" s="362" t="e">
        <f t="shared" ca="1" si="45"/>
        <v>#N/A</v>
      </c>
      <c r="L78" s="740" t="str">
        <f t="shared" ca="1" si="46"/>
        <v/>
      </c>
      <c r="M78" s="741" t="str">
        <f t="shared" ca="1" si="47"/>
        <v/>
      </c>
      <c r="N78" s="740" t="str">
        <f t="shared" ca="1" si="48"/>
        <v/>
      </c>
      <c r="O78" s="741" t="str">
        <f t="shared" ca="1" si="49"/>
        <v/>
      </c>
      <c r="P78" s="738" t="str">
        <f t="shared" ca="1" si="34"/>
        <v/>
      </c>
      <c r="Q78" s="744" t="str">
        <f t="shared" ca="1" si="35"/>
        <v/>
      </c>
      <c r="R78" s="745" t="str">
        <f t="shared" ca="1" si="36"/>
        <v/>
      </c>
      <c r="S78" s="745" t="str">
        <f t="shared" ca="1" si="37"/>
        <v/>
      </c>
      <c r="T78" s="362" t="e">
        <f t="shared" ca="1" si="50"/>
        <v>#N/A</v>
      </c>
      <c r="U78" s="378" t="e">
        <f t="shared" ca="1" si="38"/>
        <v>#VALUE!</v>
      </c>
      <c r="V78" s="384">
        <f t="shared" ca="1" si="39"/>
        <v>0</v>
      </c>
      <c r="W78" s="65"/>
      <c r="X78" s="65"/>
      <c r="Y78" s="65"/>
      <c r="Z78" s="65"/>
      <c r="AA78" s="65"/>
    </row>
    <row r="79" spans="1:27" s="67" customFormat="1" ht="15" customHeight="1">
      <c r="A79" s="58"/>
      <c r="B79" s="358">
        <f t="shared" si="40"/>
        <v>0</v>
      </c>
      <c r="C79" s="358" t="str">
        <f t="shared" ca="1" si="41"/>
        <v/>
      </c>
      <c r="D79" s="741" t="str">
        <f t="shared" ca="1" si="42"/>
        <v/>
      </c>
      <c r="E79" s="740" t="str">
        <f t="shared" ca="1" si="43"/>
        <v/>
      </c>
      <c r="F79" s="741" t="str">
        <f t="shared" ca="1" si="44"/>
        <v/>
      </c>
      <c r="G79" s="738" t="str">
        <f t="shared" ca="1" si="30"/>
        <v/>
      </c>
      <c r="H79" s="744" t="str">
        <f t="shared" ca="1" si="31"/>
        <v/>
      </c>
      <c r="I79" s="745" t="str">
        <f t="shared" ca="1" si="32"/>
        <v/>
      </c>
      <c r="J79" s="745" t="str">
        <f t="shared" ca="1" si="33"/>
        <v/>
      </c>
      <c r="K79" s="362" t="e">
        <f t="shared" ca="1" si="45"/>
        <v>#N/A</v>
      </c>
      <c r="L79" s="740" t="str">
        <f t="shared" ca="1" si="46"/>
        <v/>
      </c>
      <c r="M79" s="741" t="str">
        <f t="shared" ca="1" si="47"/>
        <v/>
      </c>
      <c r="N79" s="740" t="str">
        <f t="shared" ca="1" si="48"/>
        <v/>
      </c>
      <c r="O79" s="741" t="str">
        <f t="shared" ca="1" si="49"/>
        <v/>
      </c>
      <c r="P79" s="738" t="str">
        <f t="shared" ca="1" si="34"/>
        <v/>
      </c>
      <c r="Q79" s="744" t="str">
        <f t="shared" ca="1" si="35"/>
        <v/>
      </c>
      <c r="R79" s="745" t="str">
        <f t="shared" ca="1" si="36"/>
        <v/>
      </c>
      <c r="S79" s="745" t="str">
        <f t="shared" ca="1" si="37"/>
        <v/>
      </c>
      <c r="T79" s="362" t="e">
        <f t="shared" ca="1" si="50"/>
        <v>#N/A</v>
      </c>
      <c r="U79" s="378" t="e">
        <f t="shared" ca="1" si="38"/>
        <v>#VALUE!</v>
      </c>
      <c r="V79" s="384">
        <f t="shared" ca="1" si="39"/>
        <v>0</v>
      </c>
      <c r="W79" s="65"/>
      <c r="X79" s="65"/>
      <c r="Y79" s="65"/>
      <c r="Z79" s="65"/>
      <c r="AA79" s="65"/>
    </row>
    <row r="80" spans="1:27" s="67" customFormat="1" ht="15" customHeight="1">
      <c r="A80" s="58"/>
      <c r="B80" s="358">
        <f t="shared" si="40"/>
        <v>0</v>
      </c>
      <c r="C80" s="358" t="str">
        <f t="shared" ca="1" si="41"/>
        <v/>
      </c>
      <c r="D80" s="741" t="str">
        <f t="shared" ca="1" si="42"/>
        <v/>
      </c>
      <c r="E80" s="740" t="str">
        <f t="shared" ca="1" si="43"/>
        <v/>
      </c>
      <c r="F80" s="741" t="str">
        <f t="shared" ca="1" si="44"/>
        <v/>
      </c>
      <c r="G80" s="738" t="str">
        <f t="shared" ca="1" si="30"/>
        <v/>
      </c>
      <c r="H80" s="744" t="str">
        <f t="shared" ca="1" si="31"/>
        <v/>
      </c>
      <c r="I80" s="745" t="str">
        <f t="shared" ca="1" si="32"/>
        <v/>
      </c>
      <c r="J80" s="745" t="str">
        <f t="shared" ca="1" si="33"/>
        <v/>
      </c>
      <c r="K80" s="362" t="e">
        <f t="shared" ca="1" si="45"/>
        <v>#N/A</v>
      </c>
      <c r="L80" s="740" t="str">
        <f t="shared" ca="1" si="46"/>
        <v/>
      </c>
      <c r="M80" s="741" t="str">
        <f t="shared" ca="1" si="47"/>
        <v/>
      </c>
      <c r="N80" s="740" t="str">
        <f t="shared" ca="1" si="48"/>
        <v/>
      </c>
      <c r="O80" s="741" t="str">
        <f t="shared" ca="1" si="49"/>
        <v/>
      </c>
      <c r="P80" s="738" t="str">
        <f t="shared" ca="1" si="34"/>
        <v/>
      </c>
      <c r="Q80" s="744" t="str">
        <f t="shared" ca="1" si="35"/>
        <v/>
      </c>
      <c r="R80" s="745" t="str">
        <f t="shared" ca="1" si="36"/>
        <v/>
      </c>
      <c r="S80" s="745" t="str">
        <f t="shared" ca="1" si="37"/>
        <v/>
      </c>
      <c r="T80" s="362" t="e">
        <f t="shared" ca="1" si="50"/>
        <v>#N/A</v>
      </c>
      <c r="U80" s="378" t="e">
        <f t="shared" ca="1" si="38"/>
        <v>#VALUE!</v>
      </c>
      <c r="V80" s="384">
        <f t="shared" ca="1" si="39"/>
        <v>0</v>
      </c>
      <c r="W80" s="65"/>
      <c r="X80" s="65"/>
      <c r="Y80" s="65"/>
      <c r="Z80" s="65"/>
      <c r="AA80" s="65"/>
    </row>
    <row r="81" spans="1:27" s="67" customFormat="1" ht="15" customHeight="1">
      <c r="A81" s="58"/>
      <c r="B81" s="358">
        <f t="shared" si="40"/>
        <v>0</v>
      </c>
      <c r="C81" s="358" t="str">
        <f t="shared" ca="1" si="41"/>
        <v/>
      </c>
      <c r="D81" s="741" t="str">
        <f t="shared" ca="1" si="42"/>
        <v/>
      </c>
      <c r="E81" s="740" t="str">
        <f t="shared" ca="1" si="43"/>
        <v/>
      </c>
      <c r="F81" s="741" t="str">
        <f t="shared" ca="1" si="44"/>
        <v/>
      </c>
      <c r="G81" s="738" t="str">
        <f t="shared" ca="1" si="30"/>
        <v/>
      </c>
      <c r="H81" s="744" t="str">
        <f t="shared" ca="1" si="31"/>
        <v/>
      </c>
      <c r="I81" s="745" t="str">
        <f t="shared" ca="1" si="32"/>
        <v/>
      </c>
      <c r="J81" s="745" t="str">
        <f t="shared" ca="1" si="33"/>
        <v/>
      </c>
      <c r="K81" s="362" t="e">
        <f t="shared" ca="1" si="45"/>
        <v>#N/A</v>
      </c>
      <c r="L81" s="740" t="str">
        <f t="shared" ca="1" si="46"/>
        <v/>
      </c>
      <c r="M81" s="741" t="str">
        <f t="shared" ca="1" si="47"/>
        <v/>
      </c>
      <c r="N81" s="740" t="str">
        <f t="shared" ca="1" si="48"/>
        <v/>
      </c>
      <c r="O81" s="741" t="str">
        <f t="shared" ca="1" si="49"/>
        <v/>
      </c>
      <c r="P81" s="738" t="str">
        <f t="shared" ca="1" si="34"/>
        <v/>
      </c>
      <c r="Q81" s="744" t="str">
        <f t="shared" ca="1" si="35"/>
        <v/>
      </c>
      <c r="R81" s="745" t="str">
        <f t="shared" ca="1" si="36"/>
        <v/>
      </c>
      <c r="S81" s="745" t="str">
        <f t="shared" ca="1" si="37"/>
        <v/>
      </c>
      <c r="T81" s="362" t="e">
        <f t="shared" ca="1" si="50"/>
        <v>#N/A</v>
      </c>
      <c r="U81" s="378" t="e">
        <f t="shared" ca="1" si="38"/>
        <v>#VALUE!</v>
      </c>
      <c r="V81" s="384">
        <f t="shared" ca="1" si="39"/>
        <v>0</v>
      </c>
      <c r="W81" s="65"/>
      <c r="X81" s="65"/>
      <c r="Y81" s="65"/>
      <c r="Z81" s="65"/>
      <c r="AA81" s="65"/>
    </row>
    <row r="82" spans="1:27" s="67" customFormat="1" ht="15" customHeight="1">
      <c r="A82" s="58"/>
      <c r="B82" s="358">
        <f t="shared" si="40"/>
        <v>0</v>
      </c>
      <c r="C82" s="358" t="str">
        <f t="shared" ca="1" si="41"/>
        <v/>
      </c>
      <c r="D82" s="741" t="str">
        <f t="shared" ca="1" si="42"/>
        <v/>
      </c>
      <c r="E82" s="740" t="str">
        <f t="shared" ca="1" si="43"/>
        <v/>
      </c>
      <c r="F82" s="741" t="str">
        <f t="shared" ca="1" si="44"/>
        <v/>
      </c>
      <c r="G82" s="738" t="str">
        <f t="shared" ca="1" si="30"/>
        <v/>
      </c>
      <c r="H82" s="744" t="str">
        <f t="shared" ca="1" si="31"/>
        <v/>
      </c>
      <c r="I82" s="745" t="str">
        <f t="shared" ca="1" si="32"/>
        <v/>
      </c>
      <c r="J82" s="745" t="str">
        <f t="shared" ca="1" si="33"/>
        <v/>
      </c>
      <c r="K82" s="362" t="e">
        <f t="shared" ca="1" si="45"/>
        <v>#N/A</v>
      </c>
      <c r="L82" s="740" t="str">
        <f t="shared" ca="1" si="46"/>
        <v/>
      </c>
      <c r="M82" s="741" t="str">
        <f t="shared" ca="1" si="47"/>
        <v/>
      </c>
      <c r="N82" s="740" t="str">
        <f t="shared" ca="1" si="48"/>
        <v/>
      </c>
      <c r="O82" s="741" t="str">
        <f t="shared" ca="1" si="49"/>
        <v/>
      </c>
      <c r="P82" s="738" t="str">
        <f t="shared" ca="1" si="34"/>
        <v/>
      </c>
      <c r="Q82" s="744" t="str">
        <f t="shared" ca="1" si="35"/>
        <v/>
      </c>
      <c r="R82" s="745" t="str">
        <f t="shared" ca="1" si="36"/>
        <v/>
      </c>
      <c r="S82" s="745" t="str">
        <f t="shared" ca="1" si="37"/>
        <v/>
      </c>
      <c r="T82" s="362" t="e">
        <f t="shared" ca="1" si="50"/>
        <v>#N/A</v>
      </c>
      <c r="U82" s="378" t="e">
        <f t="shared" ca="1" si="38"/>
        <v>#VALUE!</v>
      </c>
      <c r="V82" s="384">
        <f t="shared" ca="1" si="39"/>
        <v>0</v>
      </c>
      <c r="W82" s="65"/>
      <c r="X82" s="65"/>
      <c r="Y82" s="65"/>
      <c r="Z82" s="65"/>
      <c r="AA82" s="65"/>
    </row>
    <row r="83" spans="1:27" s="67" customFormat="1" ht="15" customHeight="1">
      <c r="A83" s="58"/>
      <c r="B83" s="358">
        <f t="shared" si="40"/>
        <v>0</v>
      </c>
      <c r="C83" s="358" t="str">
        <f t="shared" ca="1" si="41"/>
        <v/>
      </c>
      <c r="D83" s="741" t="str">
        <f t="shared" ca="1" si="42"/>
        <v/>
      </c>
      <c r="E83" s="740" t="str">
        <f t="shared" ca="1" si="43"/>
        <v/>
      </c>
      <c r="F83" s="741" t="str">
        <f t="shared" ca="1" si="44"/>
        <v/>
      </c>
      <c r="G83" s="738" t="str">
        <f t="shared" ca="1" si="30"/>
        <v/>
      </c>
      <c r="H83" s="744" t="str">
        <f t="shared" ca="1" si="31"/>
        <v/>
      </c>
      <c r="I83" s="745" t="str">
        <f t="shared" ca="1" si="32"/>
        <v/>
      </c>
      <c r="J83" s="745" t="str">
        <f t="shared" ca="1" si="33"/>
        <v/>
      </c>
      <c r="K83" s="362" t="e">
        <f t="shared" ca="1" si="45"/>
        <v>#N/A</v>
      </c>
      <c r="L83" s="740" t="str">
        <f t="shared" ca="1" si="46"/>
        <v/>
      </c>
      <c r="M83" s="741" t="str">
        <f t="shared" ca="1" si="47"/>
        <v/>
      </c>
      <c r="N83" s="740" t="str">
        <f t="shared" ca="1" si="48"/>
        <v/>
      </c>
      <c r="O83" s="741" t="str">
        <f t="shared" ca="1" si="49"/>
        <v/>
      </c>
      <c r="P83" s="738" t="str">
        <f t="shared" ca="1" si="34"/>
        <v/>
      </c>
      <c r="Q83" s="744" t="str">
        <f t="shared" ca="1" si="35"/>
        <v/>
      </c>
      <c r="R83" s="745" t="str">
        <f t="shared" ca="1" si="36"/>
        <v/>
      </c>
      <c r="S83" s="745" t="str">
        <f t="shared" ca="1" si="37"/>
        <v/>
      </c>
      <c r="T83" s="362" t="e">
        <f t="shared" ca="1" si="50"/>
        <v>#N/A</v>
      </c>
      <c r="U83" s="378" t="e">
        <f t="shared" ca="1" si="38"/>
        <v>#VALUE!</v>
      </c>
      <c r="V83" s="384">
        <f t="shared" ca="1" si="39"/>
        <v>0</v>
      </c>
      <c r="W83" s="65"/>
      <c r="X83" s="65"/>
      <c r="Y83" s="65"/>
      <c r="Z83" s="65"/>
      <c r="AA83" s="65"/>
    </row>
    <row r="84" spans="1:27" s="67" customFormat="1" ht="15" customHeight="1">
      <c r="A84" s="58"/>
      <c r="B84" s="358">
        <f t="shared" si="40"/>
        <v>0</v>
      </c>
      <c r="C84" s="358" t="str">
        <f t="shared" ca="1" si="41"/>
        <v/>
      </c>
      <c r="D84" s="741" t="str">
        <f t="shared" ca="1" si="42"/>
        <v/>
      </c>
      <c r="E84" s="740" t="str">
        <f t="shared" ca="1" si="43"/>
        <v/>
      </c>
      <c r="F84" s="741" t="str">
        <f t="shared" ca="1" si="44"/>
        <v/>
      </c>
      <c r="G84" s="738" t="str">
        <f t="shared" ca="1" si="30"/>
        <v/>
      </c>
      <c r="H84" s="744" t="str">
        <f t="shared" ca="1" si="31"/>
        <v/>
      </c>
      <c r="I84" s="745" t="str">
        <f t="shared" ca="1" si="32"/>
        <v/>
      </c>
      <c r="J84" s="745" t="str">
        <f t="shared" ca="1" si="33"/>
        <v/>
      </c>
      <c r="K84" s="362" t="e">
        <f t="shared" ca="1" si="45"/>
        <v>#N/A</v>
      </c>
      <c r="L84" s="740" t="str">
        <f t="shared" ca="1" si="46"/>
        <v/>
      </c>
      <c r="M84" s="741" t="str">
        <f t="shared" ca="1" si="47"/>
        <v/>
      </c>
      <c r="N84" s="740" t="str">
        <f t="shared" ca="1" si="48"/>
        <v/>
      </c>
      <c r="O84" s="741" t="str">
        <f t="shared" ca="1" si="49"/>
        <v/>
      </c>
      <c r="P84" s="738" t="str">
        <f t="shared" ca="1" si="34"/>
        <v/>
      </c>
      <c r="Q84" s="744" t="str">
        <f t="shared" ca="1" si="35"/>
        <v/>
      </c>
      <c r="R84" s="745" t="str">
        <f t="shared" ca="1" si="36"/>
        <v/>
      </c>
      <c r="S84" s="745" t="str">
        <f t="shared" ca="1" si="37"/>
        <v/>
      </c>
      <c r="T84" s="362" t="e">
        <f t="shared" ca="1" si="50"/>
        <v>#N/A</v>
      </c>
      <c r="U84" s="378" t="e">
        <f t="shared" ca="1" si="38"/>
        <v>#VALUE!</v>
      </c>
      <c r="V84" s="384">
        <f t="shared" ca="1" si="39"/>
        <v>0</v>
      </c>
      <c r="W84" s="65"/>
      <c r="X84" s="65"/>
      <c r="Y84" s="65"/>
      <c r="Z84" s="65"/>
      <c r="AA84" s="65"/>
    </row>
    <row r="85" spans="1:27" s="67" customFormat="1" ht="15" customHeight="1">
      <c r="A85" s="58"/>
      <c r="B85" s="358">
        <f t="shared" si="40"/>
        <v>0</v>
      </c>
      <c r="C85" s="358" t="str">
        <f t="shared" ca="1" si="41"/>
        <v/>
      </c>
      <c r="D85" s="741" t="str">
        <f t="shared" ca="1" si="42"/>
        <v/>
      </c>
      <c r="E85" s="740" t="str">
        <f t="shared" ca="1" si="43"/>
        <v/>
      </c>
      <c r="F85" s="741" t="str">
        <f t="shared" ca="1" si="44"/>
        <v/>
      </c>
      <c r="G85" s="738" t="str">
        <f t="shared" ca="1" si="30"/>
        <v/>
      </c>
      <c r="H85" s="744" t="str">
        <f t="shared" ca="1" si="31"/>
        <v/>
      </c>
      <c r="I85" s="745" t="str">
        <f t="shared" ca="1" si="32"/>
        <v/>
      </c>
      <c r="J85" s="745" t="str">
        <f t="shared" ca="1" si="33"/>
        <v/>
      </c>
      <c r="K85" s="362" t="e">
        <f t="shared" ca="1" si="45"/>
        <v>#N/A</v>
      </c>
      <c r="L85" s="740" t="str">
        <f t="shared" ca="1" si="46"/>
        <v/>
      </c>
      <c r="M85" s="741" t="str">
        <f t="shared" ca="1" si="47"/>
        <v/>
      </c>
      <c r="N85" s="740" t="str">
        <f t="shared" ca="1" si="48"/>
        <v/>
      </c>
      <c r="O85" s="741" t="str">
        <f t="shared" ca="1" si="49"/>
        <v/>
      </c>
      <c r="P85" s="738" t="str">
        <f t="shared" ca="1" si="34"/>
        <v/>
      </c>
      <c r="Q85" s="744" t="str">
        <f t="shared" ca="1" si="35"/>
        <v/>
      </c>
      <c r="R85" s="745" t="str">
        <f t="shared" ca="1" si="36"/>
        <v/>
      </c>
      <c r="S85" s="745" t="str">
        <f t="shared" ca="1" si="37"/>
        <v/>
      </c>
      <c r="T85" s="362" t="e">
        <f t="shared" ca="1" si="50"/>
        <v>#N/A</v>
      </c>
      <c r="U85" s="378" t="e">
        <f t="shared" ca="1" si="38"/>
        <v>#VALUE!</v>
      </c>
      <c r="V85" s="384">
        <f t="shared" ca="1" si="39"/>
        <v>0</v>
      </c>
      <c r="W85" s="65"/>
      <c r="X85" s="65"/>
      <c r="Y85" s="65"/>
      <c r="Z85" s="65"/>
      <c r="AA85" s="65"/>
    </row>
    <row r="86" spans="1:27" s="67" customFormat="1" ht="15" customHeight="1">
      <c r="A86" s="58"/>
      <c r="B86" s="358">
        <f t="shared" si="40"/>
        <v>0</v>
      </c>
      <c r="C86" s="358" t="str">
        <f t="shared" ca="1" si="41"/>
        <v/>
      </c>
      <c r="D86" s="741" t="str">
        <f t="shared" ca="1" si="42"/>
        <v/>
      </c>
      <c r="E86" s="740" t="str">
        <f t="shared" ca="1" si="43"/>
        <v/>
      </c>
      <c r="F86" s="741" t="str">
        <f t="shared" ca="1" si="44"/>
        <v/>
      </c>
      <c r="G86" s="738" t="str">
        <f t="shared" ca="1" si="30"/>
        <v/>
      </c>
      <c r="H86" s="744" t="str">
        <f t="shared" ca="1" si="31"/>
        <v/>
      </c>
      <c r="I86" s="745" t="str">
        <f t="shared" ca="1" si="32"/>
        <v/>
      </c>
      <c r="J86" s="745" t="str">
        <f t="shared" ca="1" si="33"/>
        <v/>
      </c>
      <c r="K86" s="362" t="e">
        <f t="shared" ca="1" si="45"/>
        <v>#N/A</v>
      </c>
      <c r="L86" s="740" t="str">
        <f t="shared" ca="1" si="46"/>
        <v/>
      </c>
      <c r="M86" s="741" t="str">
        <f t="shared" ca="1" si="47"/>
        <v/>
      </c>
      <c r="N86" s="740" t="str">
        <f t="shared" ca="1" si="48"/>
        <v/>
      </c>
      <c r="O86" s="741" t="str">
        <f t="shared" ca="1" si="49"/>
        <v/>
      </c>
      <c r="P86" s="738" t="str">
        <f t="shared" ca="1" si="34"/>
        <v/>
      </c>
      <c r="Q86" s="744" t="str">
        <f t="shared" ca="1" si="35"/>
        <v/>
      </c>
      <c r="R86" s="745" t="str">
        <f t="shared" ca="1" si="36"/>
        <v/>
      </c>
      <c r="S86" s="745" t="str">
        <f t="shared" ca="1" si="37"/>
        <v/>
      </c>
      <c r="T86" s="362" t="e">
        <f t="shared" ca="1" si="50"/>
        <v>#N/A</v>
      </c>
      <c r="U86" s="378" t="e">
        <f t="shared" ca="1" si="38"/>
        <v>#VALUE!</v>
      </c>
      <c r="V86" s="384">
        <f t="shared" ca="1" si="39"/>
        <v>0</v>
      </c>
      <c r="W86" s="65"/>
      <c r="X86" s="65"/>
      <c r="Y86" s="65"/>
      <c r="Z86" s="65"/>
      <c r="AA86" s="65"/>
    </row>
    <row r="87" spans="1:27" s="67" customFormat="1" ht="15" customHeight="1">
      <c r="A87" s="58"/>
      <c r="B87" s="358">
        <f t="shared" si="40"/>
        <v>0</v>
      </c>
      <c r="C87" s="358" t="str">
        <f t="shared" ca="1" si="41"/>
        <v/>
      </c>
      <c r="D87" s="741" t="str">
        <f t="shared" ca="1" si="42"/>
        <v/>
      </c>
      <c r="E87" s="740" t="str">
        <f t="shared" ca="1" si="43"/>
        <v/>
      </c>
      <c r="F87" s="741" t="str">
        <f t="shared" ca="1" si="44"/>
        <v/>
      </c>
      <c r="G87" s="738" t="str">
        <f t="shared" ca="1" si="30"/>
        <v/>
      </c>
      <c r="H87" s="744" t="str">
        <f t="shared" ca="1" si="31"/>
        <v/>
      </c>
      <c r="I87" s="745" t="str">
        <f t="shared" ca="1" si="32"/>
        <v/>
      </c>
      <c r="J87" s="745" t="str">
        <f t="shared" ca="1" si="33"/>
        <v/>
      </c>
      <c r="K87" s="362" t="e">
        <f t="shared" ca="1" si="45"/>
        <v>#N/A</v>
      </c>
      <c r="L87" s="740" t="str">
        <f t="shared" ca="1" si="46"/>
        <v/>
      </c>
      <c r="M87" s="741" t="str">
        <f t="shared" ca="1" si="47"/>
        <v/>
      </c>
      <c r="N87" s="740" t="str">
        <f t="shared" ca="1" si="48"/>
        <v/>
      </c>
      <c r="O87" s="741" t="str">
        <f t="shared" ca="1" si="49"/>
        <v/>
      </c>
      <c r="P87" s="738" t="str">
        <f t="shared" ca="1" si="34"/>
        <v/>
      </c>
      <c r="Q87" s="744" t="str">
        <f t="shared" ca="1" si="35"/>
        <v/>
      </c>
      <c r="R87" s="745" t="str">
        <f t="shared" ca="1" si="36"/>
        <v/>
      </c>
      <c r="S87" s="745" t="str">
        <f t="shared" ca="1" si="37"/>
        <v/>
      </c>
      <c r="T87" s="362" t="e">
        <f t="shared" ca="1" si="50"/>
        <v>#N/A</v>
      </c>
      <c r="U87" s="378" t="e">
        <f t="shared" ca="1" si="38"/>
        <v>#VALUE!</v>
      </c>
      <c r="V87" s="384">
        <f t="shared" ca="1" si="39"/>
        <v>0</v>
      </c>
      <c r="W87" s="65"/>
      <c r="X87" s="65"/>
      <c r="Y87" s="65"/>
      <c r="Z87" s="65"/>
      <c r="AA87" s="65"/>
    </row>
    <row r="88" spans="1:27" s="67" customFormat="1" ht="15" customHeight="1">
      <c r="A88" s="58"/>
      <c r="B88" s="358">
        <f t="shared" si="40"/>
        <v>0</v>
      </c>
      <c r="C88" s="358" t="str">
        <f t="shared" ca="1" si="41"/>
        <v/>
      </c>
      <c r="D88" s="741" t="str">
        <f t="shared" ca="1" si="42"/>
        <v/>
      </c>
      <c r="E88" s="740" t="str">
        <f t="shared" ca="1" si="43"/>
        <v/>
      </c>
      <c r="F88" s="741" t="str">
        <f t="shared" ca="1" si="44"/>
        <v/>
      </c>
      <c r="G88" s="738" t="str">
        <f t="shared" ca="1" si="30"/>
        <v/>
      </c>
      <c r="H88" s="744" t="str">
        <f t="shared" ca="1" si="31"/>
        <v/>
      </c>
      <c r="I88" s="745" t="str">
        <f t="shared" ca="1" si="32"/>
        <v/>
      </c>
      <c r="J88" s="745" t="str">
        <f t="shared" ca="1" si="33"/>
        <v/>
      </c>
      <c r="K88" s="362" t="e">
        <f t="shared" ca="1" si="45"/>
        <v>#N/A</v>
      </c>
      <c r="L88" s="740" t="str">
        <f t="shared" ca="1" si="46"/>
        <v/>
      </c>
      <c r="M88" s="741" t="str">
        <f t="shared" ca="1" si="47"/>
        <v/>
      </c>
      <c r="N88" s="740" t="str">
        <f t="shared" ca="1" si="48"/>
        <v/>
      </c>
      <c r="O88" s="741" t="str">
        <f t="shared" ca="1" si="49"/>
        <v/>
      </c>
      <c r="P88" s="738" t="str">
        <f t="shared" ca="1" si="34"/>
        <v/>
      </c>
      <c r="Q88" s="744" t="str">
        <f t="shared" ca="1" si="35"/>
        <v/>
      </c>
      <c r="R88" s="745" t="str">
        <f t="shared" ca="1" si="36"/>
        <v/>
      </c>
      <c r="S88" s="745" t="str">
        <f t="shared" ca="1" si="37"/>
        <v/>
      </c>
      <c r="T88" s="362" t="e">
        <f t="shared" ca="1" si="50"/>
        <v>#N/A</v>
      </c>
      <c r="U88" s="378" t="e">
        <f t="shared" ca="1" si="38"/>
        <v>#VALUE!</v>
      </c>
      <c r="V88" s="384">
        <f t="shared" ca="1" si="39"/>
        <v>0</v>
      </c>
      <c r="W88" s="65"/>
      <c r="X88" s="65"/>
      <c r="Y88" s="65"/>
      <c r="Z88" s="65"/>
      <c r="AA88" s="65"/>
    </row>
    <row r="89" spans="1:27" s="67" customFormat="1" ht="15" customHeight="1">
      <c r="A89" s="58"/>
      <c r="B89" s="358">
        <f t="shared" si="40"/>
        <v>0</v>
      </c>
      <c r="C89" s="358" t="str">
        <f t="shared" ca="1" si="41"/>
        <v/>
      </c>
      <c r="D89" s="741" t="str">
        <f t="shared" ca="1" si="42"/>
        <v/>
      </c>
      <c r="E89" s="740" t="str">
        <f t="shared" ca="1" si="43"/>
        <v/>
      </c>
      <c r="F89" s="741" t="str">
        <f t="shared" ca="1" si="44"/>
        <v/>
      </c>
      <c r="G89" s="738" t="str">
        <f t="shared" ca="1" si="30"/>
        <v/>
      </c>
      <c r="H89" s="744" t="str">
        <f t="shared" ca="1" si="31"/>
        <v/>
      </c>
      <c r="I89" s="745" t="str">
        <f t="shared" ca="1" si="32"/>
        <v/>
      </c>
      <c r="J89" s="745" t="str">
        <f t="shared" ca="1" si="33"/>
        <v/>
      </c>
      <c r="K89" s="362" t="e">
        <f t="shared" ca="1" si="45"/>
        <v>#N/A</v>
      </c>
      <c r="L89" s="740" t="str">
        <f t="shared" ca="1" si="46"/>
        <v/>
      </c>
      <c r="M89" s="741" t="str">
        <f t="shared" ca="1" si="47"/>
        <v/>
      </c>
      <c r="N89" s="740" t="str">
        <f t="shared" ca="1" si="48"/>
        <v/>
      </c>
      <c r="O89" s="741" t="str">
        <f t="shared" ca="1" si="49"/>
        <v/>
      </c>
      <c r="P89" s="738" t="str">
        <f t="shared" ca="1" si="34"/>
        <v/>
      </c>
      <c r="Q89" s="744" t="str">
        <f t="shared" ca="1" si="35"/>
        <v/>
      </c>
      <c r="R89" s="745" t="str">
        <f t="shared" ca="1" si="36"/>
        <v/>
      </c>
      <c r="S89" s="745" t="str">
        <f t="shared" ca="1" si="37"/>
        <v/>
      </c>
      <c r="T89" s="362" t="e">
        <f t="shared" ca="1" si="50"/>
        <v>#N/A</v>
      </c>
      <c r="U89" s="378" t="e">
        <f t="shared" ca="1" si="38"/>
        <v>#VALUE!</v>
      </c>
      <c r="V89" s="384">
        <f t="shared" ca="1" si="39"/>
        <v>0</v>
      </c>
      <c r="W89" s="65"/>
      <c r="X89" s="65"/>
      <c r="Y89" s="65"/>
      <c r="Z89" s="65"/>
      <c r="AA89" s="65"/>
    </row>
    <row r="90" spans="1:27" s="67" customFormat="1" ht="15" customHeight="1">
      <c r="A90" s="58"/>
      <c r="B90" s="358">
        <f t="shared" si="40"/>
        <v>0</v>
      </c>
      <c r="C90" s="358" t="str">
        <f t="shared" ca="1" si="41"/>
        <v/>
      </c>
      <c r="D90" s="741" t="str">
        <f t="shared" ca="1" si="42"/>
        <v/>
      </c>
      <c r="E90" s="740" t="str">
        <f t="shared" ca="1" si="43"/>
        <v/>
      </c>
      <c r="F90" s="741" t="str">
        <f t="shared" ca="1" si="44"/>
        <v/>
      </c>
      <c r="G90" s="738" t="str">
        <f t="shared" ca="1" si="30"/>
        <v/>
      </c>
      <c r="H90" s="744" t="str">
        <f t="shared" ca="1" si="31"/>
        <v/>
      </c>
      <c r="I90" s="745" t="str">
        <f t="shared" ca="1" si="32"/>
        <v/>
      </c>
      <c r="J90" s="745" t="str">
        <f t="shared" ca="1" si="33"/>
        <v/>
      </c>
      <c r="K90" s="362" t="e">
        <f t="shared" ca="1" si="45"/>
        <v>#N/A</v>
      </c>
      <c r="L90" s="740" t="str">
        <f t="shared" ca="1" si="46"/>
        <v/>
      </c>
      <c r="M90" s="741" t="str">
        <f t="shared" ca="1" si="47"/>
        <v/>
      </c>
      <c r="N90" s="740" t="str">
        <f t="shared" ca="1" si="48"/>
        <v/>
      </c>
      <c r="O90" s="741" t="str">
        <f t="shared" ca="1" si="49"/>
        <v/>
      </c>
      <c r="P90" s="738" t="str">
        <f t="shared" ca="1" si="34"/>
        <v/>
      </c>
      <c r="Q90" s="744" t="str">
        <f t="shared" ca="1" si="35"/>
        <v/>
      </c>
      <c r="R90" s="745" t="str">
        <f t="shared" ca="1" si="36"/>
        <v/>
      </c>
      <c r="S90" s="745" t="str">
        <f t="shared" ca="1" si="37"/>
        <v/>
      </c>
      <c r="T90" s="362" t="e">
        <f t="shared" ca="1" si="50"/>
        <v>#N/A</v>
      </c>
      <c r="U90" s="378" t="e">
        <f t="shared" ca="1" si="38"/>
        <v>#VALUE!</v>
      </c>
      <c r="V90" s="384">
        <f t="shared" ca="1" si="39"/>
        <v>0</v>
      </c>
      <c r="W90" s="65"/>
      <c r="X90" s="65"/>
      <c r="Y90" s="65"/>
      <c r="Z90" s="65"/>
      <c r="AA90" s="65"/>
    </row>
    <row r="91" spans="1:27" s="67" customFormat="1" ht="15" customHeight="1">
      <c r="A91" s="58"/>
      <c r="B91" s="358">
        <f t="shared" si="40"/>
        <v>0</v>
      </c>
      <c r="C91" s="358" t="str">
        <f t="shared" ca="1" si="41"/>
        <v/>
      </c>
      <c r="D91" s="741" t="str">
        <f t="shared" ca="1" si="42"/>
        <v/>
      </c>
      <c r="E91" s="740" t="str">
        <f t="shared" ca="1" si="43"/>
        <v/>
      </c>
      <c r="F91" s="741" t="str">
        <f t="shared" ca="1" si="44"/>
        <v/>
      </c>
      <c r="G91" s="738" t="str">
        <f t="shared" ca="1" si="30"/>
        <v/>
      </c>
      <c r="H91" s="744" t="str">
        <f t="shared" ca="1" si="31"/>
        <v/>
      </c>
      <c r="I91" s="745" t="str">
        <f t="shared" ca="1" si="32"/>
        <v/>
      </c>
      <c r="J91" s="745" t="str">
        <f t="shared" ca="1" si="33"/>
        <v/>
      </c>
      <c r="K91" s="362" t="e">
        <f t="shared" ca="1" si="45"/>
        <v>#N/A</v>
      </c>
      <c r="L91" s="740" t="str">
        <f t="shared" ca="1" si="46"/>
        <v/>
      </c>
      <c r="M91" s="741" t="str">
        <f t="shared" ca="1" si="47"/>
        <v/>
      </c>
      <c r="N91" s="740" t="str">
        <f t="shared" ca="1" si="48"/>
        <v/>
      </c>
      <c r="O91" s="741" t="str">
        <f t="shared" ca="1" si="49"/>
        <v/>
      </c>
      <c r="P91" s="738" t="str">
        <f t="shared" ca="1" si="34"/>
        <v/>
      </c>
      <c r="Q91" s="744" t="str">
        <f t="shared" ca="1" si="35"/>
        <v/>
      </c>
      <c r="R91" s="745" t="str">
        <f t="shared" ca="1" si="36"/>
        <v/>
      </c>
      <c r="S91" s="745" t="str">
        <f t="shared" ca="1" si="37"/>
        <v/>
      </c>
      <c r="T91" s="362" t="e">
        <f t="shared" ca="1" si="50"/>
        <v>#N/A</v>
      </c>
      <c r="U91" s="378" t="e">
        <f t="shared" ca="1" si="38"/>
        <v>#VALUE!</v>
      </c>
      <c r="V91" s="384">
        <f t="shared" ca="1" si="39"/>
        <v>0</v>
      </c>
      <c r="W91" s="65"/>
      <c r="X91" s="65"/>
      <c r="Y91" s="65"/>
      <c r="Z91" s="65"/>
      <c r="AA91" s="65"/>
    </row>
    <row r="92" spans="1:27" s="67" customFormat="1" ht="15" customHeight="1">
      <c r="A92" s="58"/>
      <c r="B92" s="358">
        <f t="shared" si="40"/>
        <v>0</v>
      </c>
      <c r="C92" s="358" t="str">
        <f t="shared" ca="1" si="41"/>
        <v/>
      </c>
      <c r="D92" s="741" t="str">
        <f t="shared" ca="1" si="42"/>
        <v/>
      </c>
      <c r="E92" s="740" t="str">
        <f t="shared" ca="1" si="43"/>
        <v/>
      </c>
      <c r="F92" s="741" t="str">
        <f t="shared" ca="1" si="44"/>
        <v/>
      </c>
      <c r="G92" s="738" t="str">
        <f t="shared" ca="1" si="30"/>
        <v/>
      </c>
      <c r="H92" s="744" t="str">
        <f t="shared" ca="1" si="31"/>
        <v/>
      </c>
      <c r="I92" s="745" t="str">
        <f t="shared" ca="1" si="32"/>
        <v/>
      </c>
      <c r="J92" s="745" t="str">
        <f t="shared" ca="1" si="33"/>
        <v/>
      </c>
      <c r="K92" s="362" t="e">
        <f t="shared" ca="1" si="45"/>
        <v>#N/A</v>
      </c>
      <c r="L92" s="740" t="str">
        <f t="shared" ca="1" si="46"/>
        <v/>
      </c>
      <c r="M92" s="741" t="str">
        <f t="shared" ca="1" si="47"/>
        <v/>
      </c>
      <c r="N92" s="740" t="str">
        <f t="shared" ca="1" si="48"/>
        <v/>
      </c>
      <c r="O92" s="741" t="str">
        <f t="shared" ca="1" si="49"/>
        <v/>
      </c>
      <c r="P92" s="738" t="str">
        <f t="shared" ca="1" si="34"/>
        <v/>
      </c>
      <c r="Q92" s="744" t="str">
        <f t="shared" ca="1" si="35"/>
        <v/>
      </c>
      <c r="R92" s="745" t="str">
        <f t="shared" ca="1" si="36"/>
        <v/>
      </c>
      <c r="S92" s="745" t="str">
        <f t="shared" ca="1" si="37"/>
        <v/>
      </c>
      <c r="T92" s="362" t="e">
        <f t="shared" ca="1" si="50"/>
        <v>#N/A</v>
      </c>
      <c r="U92" s="378" t="e">
        <f t="shared" ca="1" si="38"/>
        <v>#VALUE!</v>
      </c>
      <c r="V92" s="384">
        <f t="shared" ca="1" si="39"/>
        <v>0</v>
      </c>
      <c r="W92" s="65"/>
      <c r="X92" s="65"/>
      <c r="Y92" s="65"/>
      <c r="Z92" s="65"/>
      <c r="AA92" s="65"/>
    </row>
    <row r="93" spans="1:27" s="67" customFormat="1" ht="15" customHeight="1">
      <c r="A93" s="58"/>
      <c r="B93" s="358">
        <f t="shared" si="40"/>
        <v>0</v>
      </c>
      <c r="C93" s="358" t="str">
        <f t="shared" ca="1" si="41"/>
        <v/>
      </c>
      <c r="D93" s="741" t="str">
        <f t="shared" ca="1" si="42"/>
        <v/>
      </c>
      <c r="E93" s="740" t="str">
        <f t="shared" ca="1" si="43"/>
        <v/>
      </c>
      <c r="F93" s="741" t="str">
        <f t="shared" ca="1" si="44"/>
        <v/>
      </c>
      <c r="G93" s="738" t="str">
        <f t="shared" ca="1" si="30"/>
        <v/>
      </c>
      <c r="H93" s="744" t="str">
        <f t="shared" ca="1" si="31"/>
        <v/>
      </c>
      <c r="I93" s="745" t="str">
        <f t="shared" ca="1" si="32"/>
        <v/>
      </c>
      <c r="J93" s="745" t="str">
        <f t="shared" ca="1" si="33"/>
        <v/>
      </c>
      <c r="K93" s="362" t="e">
        <f t="shared" ca="1" si="45"/>
        <v>#N/A</v>
      </c>
      <c r="L93" s="740" t="str">
        <f t="shared" ca="1" si="46"/>
        <v/>
      </c>
      <c r="M93" s="741" t="str">
        <f t="shared" ca="1" si="47"/>
        <v/>
      </c>
      <c r="N93" s="740" t="str">
        <f t="shared" ca="1" si="48"/>
        <v/>
      </c>
      <c r="O93" s="741" t="str">
        <f t="shared" ca="1" si="49"/>
        <v/>
      </c>
      <c r="P93" s="738" t="str">
        <f t="shared" ca="1" si="34"/>
        <v/>
      </c>
      <c r="Q93" s="744" t="str">
        <f t="shared" ca="1" si="35"/>
        <v/>
      </c>
      <c r="R93" s="745" t="str">
        <f t="shared" ca="1" si="36"/>
        <v/>
      </c>
      <c r="S93" s="745" t="str">
        <f t="shared" ca="1" si="37"/>
        <v/>
      </c>
      <c r="T93" s="362" t="e">
        <f t="shared" ca="1" si="50"/>
        <v>#N/A</v>
      </c>
      <c r="U93" s="378" t="e">
        <f t="shared" ca="1" si="38"/>
        <v>#VALUE!</v>
      </c>
      <c r="V93" s="384">
        <f t="shared" ca="1" si="39"/>
        <v>0</v>
      </c>
      <c r="W93" s="65"/>
      <c r="X93" s="65"/>
      <c r="Y93" s="65"/>
      <c r="Z93" s="65"/>
      <c r="AA93" s="65"/>
    </row>
    <row r="94" spans="1:27" s="67" customFormat="1" ht="15" customHeight="1">
      <c r="A94" s="58"/>
      <c r="B94" s="358">
        <f t="shared" si="40"/>
        <v>0</v>
      </c>
      <c r="C94" s="358" t="str">
        <f t="shared" ca="1" si="41"/>
        <v/>
      </c>
      <c r="D94" s="741" t="str">
        <f t="shared" ca="1" si="42"/>
        <v/>
      </c>
      <c r="E94" s="740" t="str">
        <f t="shared" ca="1" si="43"/>
        <v/>
      </c>
      <c r="F94" s="741" t="str">
        <f t="shared" ca="1" si="44"/>
        <v/>
      </c>
      <c r="G94" s="738" t="str">
        <f t="shared" ca="1" si="30"/>
        <v/>
      </c>
      <c r="H94" s="744" t="str">
        <f t="shared" ca="1" si="31"/>
        <v/>
      </c>
      <c r="I94" s="745" t="str">
        <f t="shared" ca="1" si="32"/>
        <v/>
      </c>
      <c r="J94" s="745" t="str">
        <f t="shared" ca="1" si="33"/>
        <v/>
      </c>
      <c r="K94" s="362" t="e">
        <f t="shared" ca="1" si="45"/>
        <v>#N/A</v>
      </c>
      <c r="L94" s="740" t="str">
        <f t="shared" ca="1" si="46"/>
        <v/>
      </c>
      <c r="M94" s="741" t="str">
        <f t="shared" ca="1" si="47"/>
        <v/>
      </c>
      <c r="N94" s="740" t="str">
        <f t="shared" ca="1" si="48"/>
        <v/>
      </c>
      <c r="O94" s="741" t="str">
        <f t="shared" ca="1" si="49"/>
        <v/>
      </c>
      <c r="P94" s="738" t="str">
        <f t="shared" ca="1" si="34"/>
        <v/>
      </c>
      <c r="Q94" s="744" t="str">
        <f t="shared" ca="1" si="35"/>
        <v/>
      </c>
      <c r="R94" s="745" t="str">
        <f t="shared" ca="1" si="36"/>
        <v/>
      </c>
      <c r="S94" s="745" t="str">
        <f t="shared" ca="1" si="37"/>
        <v/>
      </c>
      <c r="T94" s="362" t="e">
        <f t="shared" ca="1" si="50"/>
        <v>#N/A</v>
      </c>
      <c r="U94" s="378" t="e">
        <f t="shared" ca="1" si="38"/>
        <v>#VALUE!</v>
      </c>
      <c r="V94" s="384">
        <f t="shared" ca="1" si="39"/>
        <v>0</v>
      </c>
      <c r="W94" s="65"/>
      <c r="X94" s="65"/>
      <c r="Y94" s="65"/>
      <c r="Z94" s="65"/>
      <c r="AA94" s="65"/>
    </row>
    <row r="95" spans="1:27" s="67" customFormat="1" ht="15" customHeight="1">
      <c r="A95" s="58"/>
      <c r="B95" s="358">
        <f t="shared" si="40"/>
        <v>0</v>
      </c>
      <c r="C95" s="358" t="str">
        <f t="shared" ca="1" si="41"/>
        <v/>
      </c>
      <c r="D95" s="741" t="str">
        <f t="shared" ca="1" si="42"/>
        <v/>
      </c>
      <c r="E95" s="740" t="str">
        <f t="shared" ca="1" si="43"/>
        <v/>
      </c>
      <c r="F95" s="741" t="str">
        <f t="shared" ca="1" si="44"/>
        <v/>
      </c>
      <c r="G95" s="738" t="str">
        <f t="shared" ca="1" si="30"/>
        <v/>
      </c>
      <c r="H95" s="744" t="str">
        <f t="shared" ca="1" si="31"/>
        <v/>
      </c>
      <c r="I95" s="745" t="str">
        <f t="shared" ca="1" si="32"/>
        <v/>
      </c>
      <c r="J95" s="745" t="str">
        <f t="shared" ca="1" si="33"/>
        <v/>
      </c>
      <c r="K95" s="362" t="e">
        <f t="shared" ca="1" si="45"/>
        <v>#N/A</v>
      </c>
      <c r="L95" s="740" t="str">
        <f t="shared" ca="1" si="46"/>
        <v/>
      </c>
      <c r="M95" s="741" t="str">
        <f t="shared" ca="1" si="47"/>
        <v/>
      </c>
      <c r="N95" s="740" t="str">
        <f t="shared" ca="1" si="48"/>
        <v/>
      </c>
      <c r="O95" s="741" t="str">
        <f t="shared" ca="1" si="49"/>
        <v/>
      </c>
      <c r="P95" s="738" t="str">
        <f t="shared" ca="1" si="34"/>
        <v/>
      </c>
      <c r="Q95" s="744" t="str">
        <f t="shared" ca="1" si="35"/>
        <v/>
      </c>
      <c r="R95" s="745" t="str">
        <f t="shared" ca="1" si="36"/>
        <v/>
      </c>
      <c r="S95" s="745" t="str">
        <f t="shared" ca="1" si="37"/>
        <v/>
      </c>
      <c r="T95" s="362" t="e">
        <f t="shared" ca="1" si="50"/>
        <v>#N/A</v>
      </c>
      <c r="U95" s="378" t="e">
        <f t="shared" ca="1" si="38"/>
        <v>#VALUE!</v>
      </c>
      <c r="V95" s="384">
        <f t="shared" ca="1" si="39"/>
        <v>0</v>
      </c>
      <c r="W95" s="65"/>
    </row>
    <row r="96" spans="1:27" s="67" customFormat="1" ht="15" customHeight="1">
      <c r="A96" s="58"/>
      <c r="B96" s="358">
        <f t="shared" si="40"/>
        <v>0</v>
      </c>
      <c r="C96" s="358" t="str">
        <f t="shared" ca="1" si="41"/>
        <v/>
      </c>
      <c r="D96" s="741" t="str">
        <f t="shared" ca="1" si="42"/>
        <v/>
      </c>
      <c r="E96" s="740" t="str">
        <f t="shared" ca="1" si="43"/>
        <v/>
      </c>
      <c r="F96" s="741" t="str">
        <f t="shared" ca="1" si="44"/>
        <v/>
      </c>
      <c r="G96" s="738" t="str">
        <f t="shared" ca="1" si="30"/>
        <v/>
      </c>
      <c r="H96" s="744" t="str">
        <f t="shared" ca="1" si="31"/>
        <v/>
      </c>
      <c r="I96" s="745" t="str">
        <f t="shared" ca="1" si="32"/>
        <v/>
      </c>
      <c r="J96" s="745" t="str">
        <f t="shared" ca="1" si="33"/>
        <v/>
      </c>
      <c r="K96" s="362" t="e">
        <f t="shared" ca="1" si="45"/>
        <v>#N/A</v>
      </c>
      <c r="L96" s="740" t="str">
        <f t="shared" ca="1" si="46"/>
        <v/>
      </c>
      <c r="M96" s="741" t="str">
        <f t="shared" ca="1" si="47"/>
        <v/>
      </c>
      <c r="N96" s="740" t="str">
        <f t="shared" ca="1" si="48"/>
        <v/>
      </c>
      <c r="O96" s="741" t="str">
        <f t="shared" ca="1" si="49"/>
        <v/>
      </c>
      <c r="P96" s="738" t="str">
        <f t="shared" ca="1" si="34"/>
        <v/>
      </c>
      <c r="Q96" s="744" t="str">
        <f t="shared" ca="1" si="35"/>
        <v/>
      </c>
      <c r="R96" s="745" t="str">
        <f t="shared" ca="1" si="36"/>
        <v/>
      </c>
      <c r="S96" s="745" t="str">
        <f t="shared" ca="1" si="37"/>
        <v/>
      </c>
      <c r="T96" s="362" t="e">
        <f t="shared" ca="1" si="50"/>
        <v>#N/A</v>
      </c>
      <c r="U96" s="378" t="e">
        <f t="shared" ca="1" si="38"/>
        <v>#VALUE!</v>
      </c>
      <c r="V96" s="384">
        <f t="shared" ca="1" si="39"/>
        <v>0</v>
      </c>
      <c r="W96" s="65"/>
    </row>
    <row r="97" spans="1:27" s="67" customFormat="1" ht="15" customHeight="1">
      <c r="A97" s="58"/>
      <c r="B97" s="358">
        <f t="shared" si="40"/>
        <v>0</v>
      </c>
      <c r="C97" s="358" t="str">
        <f t="shared" ca="1" si="41"/>
        <v/>
      </c>
      <c r="D97" s="741" t="str">
        <f t="shared" ca="1" si="42"/>
        <v/>
      </c>
      <c r="E97" s="740" t="str">
        <f t="shared" ca="1" si="43"/>
        <v/>
      </c>
      <c r="F97" s="741" t="str">
        <f t="shared" ca="1" si="44"/>
        <v/>
      </c>
      <c r="G97" s="738" t="str">
        <f t="shared" ca="1" si="30"/>
        <v/>
      </c>
      <c r="H97" s="744" t="str">
        <f t="shared" ca="1" si="31"/>
        <v/>
      </c>
      <c r="I97" s="745" t="str">
        <f t="shared" ca="1" si="32"/>
        <v/>
      </c>
      <c r="J97" s="745" t="str">
        <f t="shared" ca="1" si="33"/>
        <v/>
      </c>
      <c r="K97" s="362" t="e">
        <f t="shared" ca="1" si="45"/>
        <v>#N/A</v>
      </c>
      <c r="L97" s="740" t="str">
        <f t="shared" ca="1" si="46"/>
        <v/>
      </c>
      <c r="M97" s="741" t="str">
        <f t="shared" ca="1" si="47"/>
        <v/>
      </c>
      <c r="N97" s="740" t="str">
        <f t="shared" ca="1" si="48"/>
        <v/>
      </c>
      <c r="O97" s="741" t="str">
        <f t="shared" ca="1" si="49"/>
        <v/>
      </c>
      <c r="P97" s="738" t="str">
        <f t="shared" ca="1" si="34"/>
        <v/>
      </c>
      <c r="Q97" s="744" t="str">
        <f t="shared" ca="1" si="35"/>
        <v/>
      </c>
      <c r="R97" s="745" t="str">
        <f t="shared" ca="1" si="36"/>
        <v/>
      </c>
      <c r="S97" s="745" t="str">
        <f t="shared" ca="1" si="37"/>
        <v/>
      </c>
      <c r="T97" s="362" t="e">
        <f t="shared" ca="1" si="50"/>
        <v>#N/A</v>
      </c>
      <c r="U97" s="378" t="e">
        <f t="shared" ca="1" si="38"/>
        <v>#VALUE!</v>
      </c>
      <c r="V97" s="384">
        <f t="shared" ca="1" si="39"/>
        <v>0</v>
      </c>
      <c r="W97" s="65"/>
    </row>
    <row r="98" spans="1:27" s="67" customFormat="1" ht="15" customHeight="1">
      <c r="A98" s="58"/>
      <c r="B98" s="358">
        <f t="shared" si="40"/>
        <v>0</v>
      </c>
      <c r="C98" s="358" t="str">
        <f t="shared" ca="1" si="41"/>
        <v/>
      </c>
      <c r="D98" s="741" t="str">
        <f t="shared" ca="1" si="42"/>
        <v/>
      </c>
      <c r="E98" s="740" t="str">
        <f t="shared" ca="1" si="43"/>
        <v/>
      </c>
      <c r="F98" s="741" t="str">
        <f t="shared" ca="1" si="44"/>
        <v/>
      </c>
      <c r="G98" s="738" t="str">
        <f t="shared" ca="1" si="30"/>
        <v/>
      </c>
      <c r="H98" s="744" t="str">
        <f t="shared" ca="1" si="31"/>
        <v/>
      </c>
      <c r="I98" s="745" t="str">
        <f t="shared" ca="1" si="32"/>
        <v/>
      </c>
      <c r="J98" s="745" t="str">
        <f t="shared" ca="1" si="33"/>
        <v/>
      </c>
      <c r="K98" s="362" t="e">
        <f t="shared" ca="1" si="45"/>
        <v>#N/A</v>
      </c>
      <c r="L98" s="740" t="str">
        <f t="shared" ca="1" si="46"/>
        <v/>
      </c>
      <c r="M98" s="741" t="str">
        <f t="shared" ca="1" si="47"/>
        <v/>
      </c>
      <c r="N98" s="740" t="str">
        <f t="shared" ca="1" si="48"/>
        <v/>
      </c>
      <c r="O98" s="741" t="str">
        <f t="shared" ca="1" si="49"/>
        <v/>
      </c>
      <c r="P98" s="738" t="str">
        <f t="shared" ca="1" si="34"/>
        <v/>
      </c>
      <c r="Q98" s="744" t="str">
        <f t="shared" ca="1" si="35"/>
        <v/>
      </c>
      <c r="R98" s="745" t="str">
        <f t="shared" ca="1" si="36"/>
        <v/>
      </c>
      <c r="S98" s="745" t="str">
        <f t="shared" ca="1" si="37"/>
        <v/>
      </c>
      <c r="T98" s="362" t="e">
        <f t="shared" ca="1" si="50"/>
        <v>#N/A</v>
      </c>
      <c r="U98" s="378" t="e">
        <f t="shared" ca="1" si="38"/>
        <v>#VALUE!</v>
      </c>
      <c r="V98" s="384">
        <f t="shared" ca="1" si="39"/>
        <v>0</v>
      </c>
      <c r="W98" s="65"/>
    </row>
    <row r="99" spans="1:27" s="67" customFormat="1" ht="15" customHeight="1">
      <c r="A99" s="58"/>
      <c r="B99" s="358">
        <f t="shared" si="40"/>
        <v>0</v>
      </c>
      <c r="C99" s="358" t="str">
        <f t="shared" ca="1" si="41"/>
        <v/>
      </c>
      <c r="D99" s="741" t="str">
        <f t="shared" ca="1" si="42"/>
        <v/>
      </c>
      <c r="E99" s="740" t="str">
        <f t="shared" ca="1" si="43"/>
        <v/>
      </c>
      <c r="F99" s="741" t="str">
        <f t="shared" ca="1" si="44"/>
        <v/>
      </c>
      <c r="G99" s="738" t="str">
        <f t="shared" ca="1" si="30"/>
        <v/>
      </c>
      <c r="H99" s="744" t="str">
        <f t="shared" ca="1" si="31"/>
        <v/>
      </c>
      <c r="I99" s="745" t="str">
        <f t="shared" ca="1" si="32"/>
        <v/>
      </c>
      <c r="J99" s="745" t="str">
        <f t="shared" ca="1" si="33"/>
        <v/>
      </c>
      <c r="K99" s="362" t="e">
        <f t="shared" ca="1" si="45"/>
        <v>#N/A</v>
      </c>
      <c r="L99" s="740" t="str">
        <f t="shared" ca="1" si="46"/>
        <v/>
      </c>
      <c r="M99" s="741" t="str">
        <f t="shared" ca="1" si="47"/>
        <v/>
      </c>
      <c r="N99" s="740" t="str">
        <f t="shared" ca="1" si="48"/>
        <v/>
      </c>
      <c r="O99" s="741" t="str">
        <f t="shared" ca="1" si="49"/>
        <v/>
      </c>
      <c r="P99" s="738" t="str">
        <f t="shared" ca="1" si="34"/>
        <v/>
      </c>
      <c r="Q99" s="744" t="str">
        <f t="shared" ca="1" si="35"/>
        <v/>
      </c>
      <c r="R99" s="745" t="str">
        <f t="shared" ca="1" si="36"/>
        <v/>
      </c>
      <c r="S99" s="745" t="str">
        <f t="shared" ca="1" si="37"/>
        <v/>
      </c>
      <c r="T99" s="362" t="e">
        <f t="shared" ca="1" si="50"/>
        <v>#N/A</v>
      </c>
      <c r="U99" s="378" t="e">
        <f t="shared" ca="1" si="38"/>
        <v>#VALUE!</v>
      </c>
      <c r="V99" s="384">
        <f t="shared" ca="1" si="39"/>
        <v>0</v>
      </c>
      <c r="W99" s="65"/>
    </row>
    <row r="100" spans="1:27" s="67" customFormat="1" ht="15" customHeight="1">
      <c r="A100" s="58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1:27" s="67" customFormat="1" ht="15" customHeight="1">
      <c r="A101" s="58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1:27" s="67" customFormat="1" ht="15" customHeight="1">
      <c r="A102" s="58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1:27" s="67" customFormat="1" ht="15" customHeight="1">
      <c r="A103" s="58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1:27" s="67" customFormat="1" ht="15" customHeight="1">
      <c r="A104" s="58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1:27" s="67" customFormat="1" ht="15" customHeight="1">
      <c r="A105" s="58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27" s="67" customFormat="1" ht="15" customHeight="1">
      <c r="A106" s="58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1:27" s="67" customFormat="1" ht="15" customHeight="1">
      <c r="A107" s="58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1:27" s="67" customFormat="1" ht="15" customHeight="1">
      <c r="A108" s="58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1:27" s="67" customFormat="1" ht="15" customHeight="1">
      <c r="A109" s="58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1:27" s="67" customFormat="1" ht="15" customHeight="1">
      <c r="A110" s="58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1:27" s="67" customFormat="1" ht="15" customHeight="1">
      <c r="A111" s="250" t="s">
        <v>307</v>
      </c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74"/>
      <c r="O111" s="74"/>
      <c r="P111" s="74"/>
      <c r="Q111" s="74"/>
      <c r="S111" s="65"/>
      <c r="T111" s="65"/>
      <c r="U111" s="65"/>
      <c r="V111" s="65"/>
      <c r="W111" s="65"/>
      <c r="X111" s="65"/>
      <c r="Y111" s="65"/>
      <c r="Z111" s="65"/>
      <c r="AA111" s="65"/>
    </row>
    <row r="112" spans="1:27" s="67" customFormat="1" ht="15" customHeight="1">
      <c r="A112" s="65"/>
      <c r="B112" s="251" t="s">
        <v>370</v>
      </c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74"/>
      <c r="O112" s="74"/>
      <c r="P112" s="74"/>
      <c r="Q112" s="74"/>
      <c r="S112" s="65"/>
      <c r="T112" s="65"/>
      <c r="U112" s="65"/>
      <c r="V112" s="65"/>
      <c r="W112" s="65"/>
      <c r="X112" s="65"/>
      <c r="Y112" s="65"/>
      <c r="Z112" s="65"/>
      <c r="AA112" s="65"/>
    </row>
    <row r="113" spans="1:27" s="67" customFormat="1" ht="15" customHeight="1">
      <c r="A113" s="65"/>
      <c r="B113" s="681" t="s">
        <v>371</v>
      </c>
      <c r="C113" s="682"/>
      <c r="D113" s="367" t="s">
        <v>3</v>
      </c>
      <c r="E113" s="367" t="s">
        <v>257</v>
      </c>
      <c r="F113" s="367" t="s">
        <v>259</v>
      </c>
      <c r="G113" s="367" t="s">
        <v>86</v>
      </c>
      <c r="H113" s="683" t="s">
        <v>129</v>
      </c>
      <c r="I113" s="683"/>
      <c r="J113" s="684" t="s">
        <v>776</v>
      </c>
      <c r="K113" s="684"/>
      <c r="L113" s="684" t="s">
        <v>777</v>
      </c>
      <c r="M113" s="684"/>
      <c r="N113" s="74"/>
      <c r="O113" s="74"/>
      <c r="P113" s="74"/>
      <c r="Q113" s="74"/>
      <c r="S113" s="65"/>
      <c r="T113" s="65"/>
      <c r="U113" s="65"/>
      <c r="V113" s="65"/>
      <c r="W113" s="65"/>
      <c r="X113" s="65"/>
      <c r="Y113" s="65"/>
      <c r="Z113" s="65"/>
      <c r="AA113" s="65"/>
    </row>
    <row r="114" spans="1:27" s="67" customFormat="1" ht="15" customHeight="1">
      <c r="A114" s="65"/>
      <c r="B114" s="686" t="e">
        <f>Calcu!M$328</f>
        <v>#N/A</v>
      </c>
      <c r="C114" s="687"/>
      <c r="D114" s="366" t="str">
        <f ca="1">IFERROR(OFFSET(Pressure_4_R2!B$40,MATCH($B114,Pressure_4_R2!$C$41:$C$70,0),0),"")</f>
        <v/>
      </c>
      <c r="E114" s="366" t="str">
        <f ca="1">IFERROR(OFFSET(Pressure_4_R2!AA$40,MATCH($B114,Pressure_4_R2!$C$41:$C$70,0),0),"")</f>
        <v/>
      </c>
      <c r="F114" s="366" t="str">
        <f ca="1">IFERROR(OFFSET(Pressure_4_R2!AB$40,MATCH($B114,Pressure_4_R2!$C$41:$C$70,0),0),"")</f>
        <v/>
      </c>
      <c r="G114" s="366" t="str">
        <f ca="1">IFERROR(OFFSET(Pressure_4_R2!Z$40,MATCH($B114,Pressure_4_R2!$C$41:$C$70,0),0),"")</f>
        <v/>
      </c>
      <c r="H114" s="366" t="str">
        <f ca="1">IFERROR(OFFSET(Pressure_4_R2!T$40,MATCH($B114,Pressure_4_R2!$C$41:$C$70,0),0),"")</f>
        <v/>
      </c>
      <c r="I114" s="366" t="str">
        <f ca="1">IFERROR(OFFSET(Pressure_4_R2!V$40,MATCH($B114,Pressure_4_R2!$C$41:$C$70,0),0),"")</f>
        <v/>
      </c>
      <c r="J114" s="366" t="str">
        <f ca="1">IFERROR(OFFSET(Pressure_4_R2!AC$40,MATCH($B114,Pressure_4_R2!$C$41:$C$70,0),0),"")</f>
        <v/>
      </c>
      <c r="K114" s="366" t="str">
        <f ca="1">IFERROR(OFFSET(Pressure_4_R2!AD$40,MATCH($B114,Pressure_4_R2!$C$41:$C$70,0),0),"")</f>
        <v/>
      </c>
      <c r="L114" s="366" t="str">
        <f ca="1">IFERROR(OFFSET(Pressure_4_R2!AE$40,MATCH($B114,Pressure_4_R2!$C$41:$C$70,0),0),"")</f>
        <v/>
      </c>
      <c r="M114" s="366" t="str">
        <f ca="1">IFERROR(OFFSET(Pressure_4_R2!AF$40,MATCH($B114,Pressure_4_R2!$C$41:$C$70,0),0),"")</f>
        <v/>
      </c>
      <c r="N114" s="74"/>
      <c r="O114" s="74"/>
      <c r="P114" s="74"/>
      <c r="Q114" s="74"/>
      <c r="S114" s="65"/>
      <c r="T114" s="65"/>
      <c r="U114" s="65"/>
      <c r="V114" s="65"/>
      <c r="W114" s="65"/>
      <c r="X114" s="65"/>
      <c r="Y114" s="65"/>
      <c r="Z114" s="65"/>
      <c r="AA114" s="65"/>
    </row>
    <row r="115" spans="1:27" s="67" customFormat="1" ht="15" customHeight="1">
      <c r="A115" s="65"/>
      <c r="B115" s="686" t="e">
        <f>Calcu!N$328</f>
        <v>#N/A</v>
      </c>
      <c r="C115" s="687"/>
      <c r="D115" s="366" t="str">
        <f ca="1">IFERROR(OFFSET(Pressure_4_R2!B$40,MATCH($B115,Pressure_4_R2!$C$41:$C$70,0),0),"")</f>
        <v/>
      </c>
      <c r="E115" s="366" t="str">
        <f ca="1">IFERROR(OFFSET(Pressure_4_R2!AA$40,MATCH($B115,Pressure_4_R2!$C$41:$C$70,0),0),"")</f>
        <v/>
      </c>
      <c r="F115" s="366" t="str">
        <f ca="1">IFERROR(OFFSET(Pressure_4_R2!AB$40,MATCH($B115,Pressure_4_R2!$C$41:$C$70,0),0),"")</f>
        <v/>
      </c>
      <c r="G115" s="366" t="str">
        <f ca="1">IFERROR(OFFSET(Pressure_4_R2!Z$40,MATCH($B115,Pressure_4_R2!$C$41:$C$70,0),0),"")</f>
        <v/>
      </c>
      <c r="H115" s="366" t="str">
        <f ca="1">IFERROR(OFFSET(Pressure_4_R2!T$40,MATCH($B115,Pressure_4_R2!$C$41:$C$70,0),0),"")</f>
        <v/>
      </c>
      <c r="I115" s="366" t="str">
        <f ca="1">IFERROR(OFFSET(Pressure_4_R2!V$40,MATCH($B115,Pressure_4_R2!$C$41:$C$70,0),0),"")</f>
        <v/>
      </c>
      <c r="J115" s="366" t="str">
        <f ca="1">IFERROR(OFFSET(Pressure_4_R2!AC$40,MATCH($B115,Pressure_4_R2!$C$41:$C$70,0),0),"")</f>
        <v/>
      </c>
      <c r="K115" s="366" t="str">
        <f ca="1">IFERROR(OFFSET(Pressure_4_R2!AD$40,MATCH($B115,Pressure_4_R2!$C$41:$C$70,0),0),"")</f>
        <v/>
      </c>
      <c r="L115" s="366" t="str">
        <f ca="1">IFERROR(OFFSET(Pressure_4_R2!AE$40,MATCH($B115,Pressure_4_R2!$C$41:$C$70,0),0),"")</f>
        <v/>
      </c>
      <c r="M115" s="366" t="str">
        <f ca="1">IFERROR(OFFSET(Pressure_4_R2!AF$40,MATCH($B115,Pressure_4_R2!$C$41:$C$70,0),0),"")</f>
        <v/>
      </c>
      <c r="N115" s="74"/>
      <c r="O115" s="74"/>
      <c r="P115" s="74"/>
      <c r="Q115" s="74"/>
      <c r="S115" s="65"/>
      <c r="T115" s="65"/>
      <c r="U115" s="65"/>
      <c r="V115" s="65"/>
      <c r="W115" s="65"/>
      <c r="X115" s="65"/>
      <c r="Y115" s="65"/>
      <c r="Z115" s="65"/>
      <c r="AA115" s="65"/>
    </row>
    <row r="116" spans="1:27" ht="16.5" customHeight="1">
      <c r="B116" s="189"/>
      <c r="C116" s="189"/>
      <c r="D116" s="189"/>
      <c r="E116" s="189"/>
      <c r="F116" s="189"/>
      <c r="G116" s="189"/>
    </row>
    <row r="117" spans="1:27" ht="15" customHeight="1">
      <c r="B117" s="251" t="s">
        <v>359</v>
      </c>
      <c r="D117" s="66"/>
      <c r="E117" s="66"/>
      <c r="F117" s="66"/>
      <c r="G117" s="251"/>
      <c r="H117" s="66"/>
      <c r="N117" s="67"/>
      <c r="O117" s="67"/>
      <c r="P117" s="67"/>
      <c r="Q117" s="66"/>
      <c r="R117" s="66"/>
      <c r="S117" s="251" t="s">
        <v>769</v>
      </c>
      <c r="W117" s="66"/>
      <c r="X117" s="66"/>
      <c r="Y117" s="66"/>
    </row>
    <row r="118" spans="1:27" ht="15" customHeight="1">
      <c r="B118" s="355" t="s">
        <v>768</v>
      </c>
      <c r="C118" s="747" t="s">
        <v>763</v>
      </c>
      <c r="D118" s="748"/>
      <c r="E118" s="385" t="s">
        <v>119</v>
      </c>
      <c r="F118" s="369" t="s">
        <v>783</v>
      </c>
      <c r="G118" s="678" t="s">
        <v>763</v>
      </c>
      <c r="H118" s="679"/>
      <c r="I118" s="678" t="s">
        <v>766</v>
      </c>
      <c r="J118" s="679"/>
      <c r="K118" s="678" t="s">
        <v>767</v>
      </c>
      <c r="L118" s="685"/>
      <c r="M118" s="400" t="s">
        <v>257</v>
      </c>
      <c r="N118" s="400" t="s">
        <v>259</v>
      </c>
      <c r="O118" s="400" t="s">
        <v>798</v>
      </c>
      <c r="P118" s="399" t="s">
        <v>351</v>
      </c>
      <c r="Q118" s="400" t="s">
        <v>764</v>
      </c>
      <c r="R118" s="66"/>
      <c r="S118" s="747" t="s">
        <v>766</v>
      </c>
      <c r="T118" s="748"/>
      <c r="U118" s="747" t="s">
        <v>767</v>
      </c>
      <c r="V118" s="748"/>
      <c r="W118" s="749" t="s">
        <v>129</v>
      </c>
      <c r="X118" s="749"/>
      <c r="Y118" s="400" t="s">
        <v>351</v>
      </c>
      <c r="Z118" s="747" t="s">
        <v>819</v>
      </c>
      <c r="AA118" s="748"/>
    </row>
    <row r="119" spans="1:27" ht="15" customHeight="1">
      <c r="B119" s="379">
        <f>Calcu!I$328</f>
        <v>0</v>
      </c>
      <c r="C119" s="742">
        <f>Pressure_4_R2!E4</f>
        <v>0</v>
      </c>
      <c r="D119" s="743">
        <f>Pressure_4_R2!F4</f>
        <v>0</v>
      </c>
      <c r="E119" s="376">
        <f>MAX(C119:C148)</f>
        <v>0</v>
      </c>
      <c r="F119" s="362" t="e">
        <f ca="1">INDEX($C$3:$J$27,MATCH(D119,$C$2:$J$2,0),MATCH(H119,$B$3:$B$27,0))</f>
        <v>#N/A</v>
      </c>
      <c r="G119" s="380" t="e">
        <f t="shared" ref="G119:G148" ca="1" si="51">C119*F119</f>
        <v>#N/A</v>
      </c>
      <c r="H119" s="381">
        <f ca="1">IFERROR(OFFSET(B$2,MATCH(Pressure_4_R2!M4,B$3:B$27,0),0),D119)</f>
        <v>0</v>
      </c>
      <c r="I119" s="374" t="str">
        <f ca="1">E114</f>
        <v/>
      </c>
      <c r="J119" s="375" t="str">
        <f ca="1">F114</f>
        <v/>
      </c>
      <c r="K119" s="374" t="str">
        <f ca="1">E115</f>
        <v/>
      </c>
      <c r="L119" s="377" t="str">
        <f ca="1">F115</f>
        <v/>
      </c>
      <c r="M119" s="383" t="str">
        <f t="shared" ref="M119:M148" ca="1" si="52">IF($B119="20409-0",I119,IF($E119&lt;=0,K119,IF($C119&lt;0,K119,I119)))</f>
        <v/>
      </c>
      <c r="N119" s="383" t="str">
        <f t="shared" ref="N119:N148" ca="1" si="53">IF($B119="20409-0",J119,IF($E119&lt;=0,L119,IF($C119&lt;0,L119,J119)))</f>
        <v/>
      </c>
      <c r="O119" s="327">
        <f t="shared" ref="O119:O148" si="54">IF(C119=0,0,IF(AND(M119=I119,N119=J119,C119&lt;0),(ABS(C119)*M119+N119)*SIGN(C119),C119*M119+N119))</f>
        <v>0</v>
      </c>
      <c r="P119" s="370" t="e">
        <f ca="1">INDEX($C$3:$J$27,MATCH(D119,$C$2:$J$2,0),MATCH(H119,$B$3:$B$27,0))</f>
        <v>#N/A</v>
      </c>
      <c r="Q119" s="403" t="e">
        <f t="shared" ref="Q119:Q148" ca="1" si="55">O119*P119</f>
        <v>#N/A</v>
      </c>
      <c r="R119" s="66"/>
      <c r="S119" s="736" t="str">
        <f ca="1">H114</f>
        <v/>
      </c>
      <c r="T119" s="737" t="str">
        <f ca="1">I114</f>
        <v/>
      </c>
      <c r="U119" s="736" t="str">
        <f ca="1">H115</f>
        <v/>
      </c>
      <c r="V119" s="737" t="str">
        <f ca="1">I115</f>
        <v/>
      </c>
      <c r="W119" s="738" t="str">
        <f t="shared" ref="W119:W148" ca="1" si="56">IF($B119="20409-0",S119,IF($E119&lt;=0,U119,IF($C119&lt;0,U119,S119)))</f>
        <v/>
      </c>
      <c r="X119" s="739" t="str">
        <f t="shared" ref="X119:X148" ca="1" si="57">IF($B119="20409-0",T119,IF($E119&lt;=0,V119,IF($C119&lt;0,V119,T119)))</f>
        <v/>
      </c>
      <c r="Y119" s="362" t="e">
        <f ca="1">IF(OR(X119="% of Reading",X119="% of F.S"),1,INDEX(C$3:J$27,MATCH(X119,B$3:B$27,0),MATCH(AA119,C$2:J$2,0)))</f>
        <v>#N/A</v>
      </c>
      <c r="Z119" s="734" t="e">
        <f t="shared" ref="Z119:Z148" ca="1" si="58">IF(X119="% of Reading",Q119*W119%,IF(X119="% of F.S",E119*W119%,W119*Y119))</f>
        <v>#VALUE!</v>
      </c>
      <c r="AA119" s="735">
        <f t="shared" ref="AA119:AA148" ca="1" si="59">H119</f>
        <v>0</v>
      </c>
    </row>
    <row r="120" spans="1:27" ht="15" customHeight="1">
      <c r="B120" s="357">
        <f>B119</f>
        <v>0</v>
      </c>
      <c r="C120" s="742">
        <f>Pressure_4_R2!E5</f>
        <v>0</v>
      </c>
      <c r="D120" s="743">
        <f>Pressure_4_R2!F5</f>
        <v>0</v>
      </c>
      <c r="E120" s="361">
        <f t="shared" ref="E120:E148" si="60">E119</f>
        <v>0</v>
      </c>
      <c r="F120" s="362" t="e">
        <f ca="1">INDEX($C$3:$J$27,MATCH(D120,$C$2:$J$2,0),MATCH(H120,$B$3:$B$27,0))</f>
        <v>#N/A</v>
      </c>
      <c r="G120" s="380" t="e">
        <f t="shared" ca="1" si="51"/>
        <v>#N/A</v>
      </c>
      <c r="H120" s="382">
        <f ca="1">H119</f>
        <v>0</v>
      </c>
      <c r="I120" s="358" t="str">
        <f ca="1">I119</f>
        <v/>
      </c>
      <c r="J120" s="359" t="str">
        <f ca="1">J119</f>
        <v/>
      </c>
      <c r="K120" s="358" t="str">
        <f ca="1">K119</f>
        <v/>
      </c>
      <c r="L120" s="361" t="str">
        <f ca="1">L119</f>
        <v/>
      </c>
      <c r="M120" s="383" t="str">
        <f t="shared" ca="1" si="52"/>
        <v/>
      </c>
      <c r="N120" s="383" t="str">
        <f t="shared" ca="1" si="53"/>
        <v/>
      </c>
      <c r="O120" s="327">
        <f t="shared" si="54"/>
        <v>0</v>
      </c>
      <c r="P120" s="370" t="e">
        <f ca="1">INDEX($C$3:$J$27,MATCH(D120,$C$2:$J$2,0),MATCH(H120,$B$3:$B$27,0))</f>
        <v>#N/A</v>
      </c>
      <c r="Q120" s="403" t="e">
        <f t="shared" ca="1" si="55"/>
        <v>#N/A</v>
      </c>
      <c r="R120" s="356"/>
      <c r="S120" s="740" t="str">
        <f t="shared" ref="S120:S148" ca="1" si="61">S119</f>
        <v/>
      </c>
      <c r="T120" s="741" t="str">
        <f t="shared" ref="T120:T148" ca="1" si="62">T119</f>
        <v/>
      </c>
      <c r="U120" s="740" t="str">
        <f t="shared" ref="U120:U148" ca="1" si="63">U119</f>
        <v/>
      </c>
      <c r="V120" s="741" t="str">
        <f t="shared" ref="V120:V148" ca="1" si="64">V119</f>
        <v/>
      </c>
      <c r="W120" s="738" t="str">
        <f t="shared" ca="1" si="56"/>
        <v/>
      </c>
      <c r="X120" s="739" t="str">
        <f t="shared" ca="1" si="57"/>
        <v/>
      </c>
      <c r="Y120" s="362" t="e">
        <f ca="1">IF(OR(X120="% of Reading",X120="% of F.S"),1,INDEX(C$3:J$27,MATCH(X120,B$3:B$27,0),MATCH(AA120,C$2:J$2,0)))</f>
        <v>#N/A</v>
      </c>
      <c r="Z120" s="734" t="e">
        <f t="shared" ca="1" si="58"/>
        <v>#VALUE!</v>
      </c>
      <c r="AA120" s="735">
        <f t="shared" ca="1" si="59"/>
        <v>0</v>
      </c>
    </row>
    <row r="121" spans="1:27" ht="15" customHeight="1">
      <c r="B121" s="357">
        <f t="shared" ref="B121:B148" si="65">B120</f>
        <v>0</v>
      </c>
      <c r="C121" s="742">
        <f>Pressure_4_R2!E6</f>
        <v>0</v>
      </c>
      <c r="D121" s="743">
        <f>Pressure_4_R2!F6</f>
        <v>0</v>
      </c>
      <c r="E121" s="361">
        <f t="shared" si="60"/>
        <v>0</v>
      </c>
      <c r="F121" s="362" t="e">
        <f ca="1">INDEX($C$3:$J$27,MATCH(D121,$C$2:$J$2,0),MATCH(H121,$B$3:$B$27,0))</f>
        <v>#N/A</v>
      </c>
      <c r="G121" s="380" t="e">
        <f t="shared" ca="1" si="51"/>
        <v>#N/A</v>
      </c>
      <c r="H121" s="382">
        <f t="shared" ref="H121:H148" ca="1" si="66">H120</f>
        <v>0</v>
      </c>
      <c r="I121" s="358" t="str">
        <f t="shared" ref="I121:I148" ca="1" si="67">I120</f>
        <v/>
      </c>
      <c r="J121" s="359" t="str">
        <f t="shared" ref="J121:J148" ca="1" si="68">J120</f>
        <v/>
      </c>
      <c r="K121" s="358" t="str">
        <f t="shared" ref="K121:K148" ca="1" si="69">K120</f>
        <v/>
      </c>
      <c r="L121" s="361" t="str">
        <f t="shared" ref="L121:L148" ca="1" si="70">L120</f>
        <v/>
      </c>
      <c r="M121" s="383" t="str">
        <f t="shared" ca="1" si="52"/>
        <v/>
      </c>
      <c r="N121" s="383" t="str">
        <f t="shared" ca="1" si="53"/>
        <v/>
      </c>
      <c r="O121" s="327">
        <f t="shared" si="54"/>
        <v>0</v>
      </c>
      <c r="P121" s="370" t="e">
        <f ca="1">INDEX($C$3:$J$27,MATCH(D121,$C$2:$J$2,0),MATCH(H121,$B$3:$B$27,0))</f>
        <v>#N/A</v>
      </c>
      <c r="Q121" s="403" t="e">
        <f t="shared" ca="1" si="55"/>
        <v>#N/A</v>
      </c>
      <c r="R121" s="356"/>
      <c r="S121" s="740" t="str">
        <f t="shared" ca="1" si="61"/>
        <v/>
      </c>
      <c r="T121" s="741" t="str">
        <f t="shared" ca="1" si="62"/>
        <v/>
      </c>
      <c r="U121" s="740" t="str">
        <f t="shared" ca="1" si="63"/>
        <v/>
      </c>
      <c r="V121" s="741" t="str">
        <f t="shared" ca="1" si="64"/>
        <v/>
      </c>
      <c r="W121" s="738" t="str">
        <f t="shared" ca="1" si="56"/>
        <v/>
      </c>
      <c r="X121" s="739" t="str">
        <f t="shared" ca="1" si="57"/>
        <v/>
      </c>
      <c r="Y121" s="362" t="e">
        <f ca="1">IF(OR(X121="% of Reading",X121="% of F.S"),1,INDEX(C$3:J$27,MATCH(X121,B$3:B$27,0),MATCH(AA121,C$2:J$2,0)))</f>
        <v>#N/A</v>
      </c>
      <c r="Z121" s="734" t="e">
        <f t="shared" ca="1" si="58"/>
        <v>#VALUE!</v>
      </c>
      <c r="AA121" s="735">
        <f t="shared" ca="1" si="59"/>
        <v>0</v>
      </c>
    </row>
    <row r="122" spans="1:27" ht="15" customHeight="1">
      <c r="B122" s="357">
        <f t="shared" si="65"/>
        <v>0</v>
      </c>
      <c r="C122" s="742">
        <f>Pressure_4_R2!E7</f>
        <v>0</v>
      </c>
      <c r="D122" s="743">
        <f>Pressure_4_R2!F7</f>
        <v>0</v>
      </c>
      <c r="E122" s="361">
        <f t="shared" si="60"/>
        <v>0</v>
      </c>
      <c r="F122" s="362" t="e">
        <f ca="1">INDEX($C$3:$J$27,MATCH(D122,$C$2:$J$2,0),MATCH(H122,$B$3:$B$27,0))</f>
        <v>#N/A</v>
      </c>
      <c r="G122" s="380" t="e">
        <f t="shared" ca="1" si="51"/>
        <v>#N/A</v>
      </c>
      <c r="H122" s="382">
        <f t="shared" ca="1" si="66"/>
        <v>0</v>
      </c>
      <c r="I122" s="358" t="str">
        <f t="shared" ca="1" si="67"/>
        <v/>
      </c>
      <c r="J122" s="359" t="str">
        <f t="shared" ca="1" si="68"/>
        <v/>
      </c>
      <c r="K122" s="358" t="str">
        <f t="shared" ca="1" si="69"/>
        <v/>
      </c>
      <c r="L122" s="361" t="str">
        <f t="shared" ca="1" si="70"/>
        <v/>
      </c>
      <c r="M122" s="383" t="str">
        <f t="shared" ca="1" si="52"/>
        <v/>
      </c>
      <c r="N122" s="383" t="str">
        <f t="shared" ca="1" si="53"/>
        <v/>
      </c>
      <c r="O122" s="327">
        <f t="shared" si="54"/>
        <v>0</v>
      </c>
      <c r="P122" s="370" t="e">
        <f ca="1">INDEX($C$3:$J$27,MATCH(D122,$C$2:$J$2,0),MATCH(H122,$B$3:$B$27,0))</f>
        <v>#N/A</v>
      </c>
      <c r="Q122" s="403" t="e">
        <f t="shared" ca="1" si="55"/>
        <v>#N/A</v>
      </c>
      <c r="R122" s="356"/>
      <c r="S122" s="740" t="str">
        <f t="shared" ca="1" si="61"/>
        <v/>
      </c>
      <c r="T122" s="741" t="str">
        <f t="shared" ca="1" si="62"/>
        <v/>
      </c>
      <c r="U122" s="740" t="str">
        <f t="shared" ca="1" si="63"/>
        <v/>
      </c>
      <c r="V122" s="741" t="str">
        <f t="shared" ca="1" si="64"/>
        <v/>
      </c>
      <c r="W122" s="738" t="str">
        <f t="shared" ca="1" si="56"/>
        <v/>
      </c>
      <c r="X122" s="739" t="str">
        <f t="shared" ca="1" si="57"/>
        <v/>
      </c>
      <c r="Y122" s="362" t="e">
        <f ca="1">IF(OR(X122="% of Reading",X122="% of F.S"),1,INDEX(C$3:J$27,MATCH(X122,B$3:B$27,0),MATCH(AA122,C$2:J$2,0)))</f>
        <v>#N/A</v>
      </c>
      <c r="Z122" s="734" t="e">
        <f t="shared" ca="1" si="58"/>
        <v>#VALUE!</v>
      </c>
      <c r="AA122" s="735">
        <f t="shared" ca="1" si="59"/>
        <v>0</v>
      </c>
    </row>
    <row r="123" spans="1:27" ht="15" customHeight="1">
      <c r="B123" s="357">
        <f t="shared" si="65"/>
        <v>0</v>
      </c>
      <c r="C123" s="742">
        <f>Pressure_4_R2!E8</f>
        <v>0</v>
      </c>
      <c r="D123" s="743">
        <f>Pressure_4_R2!F8</f>
        <v>0</v>
      </c>
      <c r="E123" s="361">
        <f t="shared" si="60"/>
        <v>0</v>
      </c>
      <c r="F123" s="362" t="e">
        <f ca="1">INDEX($C$3:$J$27,MATCH(D123,$C$2:$J$2,0),MATCH(H123,$B$3:$B$27,0))</f>
        <v>#N/A</v>
      </c>
      <c r="G123" s="380" t="e">
        <f t="shared" ca="1" si="51"/>
        <v>#N/A</v>
      </c>
      <c r="H123" s="382">
        <f t="shared" ca="1" si="66"/>
        <v>0</v>
      </c>
      <c r="I123" s="358" t="str">
        <f t="shared" ca="1" si="67"/>
        <v/>
      </c>
      <c r="J123" s="359" t="str">
        <f t="shared" ca="1" si="68"/>
        <v/>
      </c>
      <c r="K123" s="358" t="str">
        <f t="shared" ca="1" si="69"/>
        <v/>
      </c>
      <c r="L123" s="361" t="str">
        <f t="shared" ca="1" si="70"/>
        <v/>
      </c>
      <c r="M123" s="383" t="str">
        <f t="shared" ca="1" si="52"/>
        <v/>
      </c>
      <c r="N123" s="383" t="str">
        <f t="shared" ca="1" si="53"/>
        <v/>
      </c>
      <c r="O123" s="327">
        <f t="shared" si="54"/>
        <v>0</v>
      </c>
      <c r="P123" s="370" t="e">
        <f ca="1">INDEX($C$3:$J$27,MATCH(D123,$C$2:$J$2,0),MATCH(H123,$B$3:$B$27,0))</f>
        <v>#N/A</v>
      </c>
      <c r="Q123" s="403" t="e">
        <f t="shared" ca="1" si="55"/>
        <v>#N/A</v>
      </c>
      <c r="R123" s="356"/>
      <c r="S123" s="740" t="str">
        <f t="shared" ca="1" si="61"/>
        <v/>
      </c>
      <c r="T123" s="741" t="str">
        <f t="shared" ca="1" si="62"/>
        <v/>
      </c>
      <c r="U123" s="740" t="str">
        <f t="shared" ca="1" si="63"/>
        <v/>
      </c>
      <c r="V123" s="741" t="str">
        <f t="shared" ca="1" si="64"/>
        <v/>
      </c>
      <c r="W123" s="738" t="str">
        <f t="shared" ca="1" si="56"/>
        <v/>
      </c>
      <c r="X123" s="739" t="str">
        <f t="shared" ca="1" si="57"/>
        <v/>
      </c>
      <c r="Y123" s="362" t="e">
        <f ca="1">IF(OR(X123="% of Reading",X123="% of F.S"),1,INDEX(C$3:J$27,MATCH(X123,B$3:B$27,0),MATCH(AA123,C$2:J$2,0)))</f>
        <v>#N/A</v>
      </c>
      <c r="Z123" s="734" t="e">
        <f t="shared" ca="1" si="58"/>
        <v>#VALUE!</v>
      </c>
      <c r="AA123" s="735">
        <f t="shared" ca="1" si="59"/>
        <v>0</v>
      </c>
    </row>
    <row r="124" spans="1:27" ht="15" customHeight="1">
      <c r="B124" s="357">
        <f t="shared" si="65"/>
        <v>0</v>
      </c>
      <c r="C124" s="742">
        <f>Pressure_4_R2!E9</f>
        <v>0</v>
      </c>
      <c r="D124" s="743">
        <f>Pressure_4_R2!F9</f>
        <v>0</v>
      </c>
      <c r="E124" s="361">
        <f t="shared" si="60"/>
        <v>0</v>
      </c>
      <c r="F124" s="362" t="e">
        <f ca="1">INDEX($C$3:$J$27,MATCH(D124,$C$2:$J$2,0),MATCH(H124,$B$3:$B$27,0))</f>
        <v>#N/A</v>
      </c>
      <c r="G124" s="380" t="e">
        <f t="shared" ca="1" si="51"/>
        <v>#N/A</v>
      </c>
      <c r="H124" s="382">
        <f t="shared" ca="1" si="66"/>
        <v>0</v>
      </c>
      <c r="I124" s="358" t="str">
        <f t="shared" ca="1" si="67"/>
        <v/>
      </c>
      <c r="J124" s="359" t="str">
        <f t="shared" ca="1" si="68"/>
        <v/>
      </c>
      <c r="K124" s="358" t="str">
        <f t="shared" ca="1" si="69"/>
        <v/>
      </c>
      <c r="L124" s="361" t="str">
        <f t="shared" ca="1" si="70"/>
        <v/>
      </c>
      <c r="M124" s="383" t="str">
        <f t="shared" ca="1" si="52"/>
        <v/>
      </c>
      <c r="N124" s="383" t="str">
        <f t="shared" ca="1" si="53"/>
        <v/>
      </c>
      <c r="O124" s="327">
        <f t="shared" si="54"/>
        <v>0</v>
      </c>
      <c r="P124" s="370" t="e">
        <f ca="1">INDEX($C$3:$J$27,MATCH(D124,$C$2:$J$2,0),MATCH(H124,$B$3:$B$27,0))</f>
        <v>#N/A</v>
      </c>
      <c r="Q124" s="403" t="e">
        <f t="shared" ca="1" si="55"/>
        <v>#N/A</v>
      </c>
      <c r="R124" s="356"/>
      <c r="S124" s="740" t="str">
        <f t="shared" ca="1" si="61"/>
        <v/>
      </c>
      <c r="T124" s="741" t="str">
        <f t="shared" ca="1" si="62"/>
        <v/>
      </c>
      <c r="U124" s="740" t="str">
        <f t="shared" ca="1" si="63"/>
        <v/>
      </c>
      <c r="V124" s="741" t="str">
        <f t="shared" ca="1" si="64"/>
        <v/>
      </c>
      <c r="W124" s="738" t="str">
        <f t="shared" ca="1" si="56"/>
        <v/>
      </c>
      <c r="X124" s="739" t="str">
        <f t="shared" ca="1" si="57"/>
        <v/>
      </c>
      <c r="Y124" s="362" t="e">
        <f ca="1">IF(OR(X124="% of Reading",X124="% of F.S"),1,INDEX(C$3:J$27,MATCH(X124,B$3:B$27,0),MATCH(AA124,C$2:J$2,0)))</f>
        <v>#N/A</v>
      </c>
      <c r="Z124" s="734" t="e">
        <f t="shared" ca="1" si="58"/>
        <v>#VALUE!</v>
      </c>
      <c r="AA124" s="735">
        <f t="shared" ca="1" si="59"/>
        <v>0</v>
      </c>
    </row>
    <row r="125" spans="1:27" ht="15" customHeight="1">
      <c r="B125" s="357">
        <f t="shared" si="65"/>
        <v>0</v>
      </c>
      <c r="C125" s="742">
        <f>Pressure_4_R2!E10</f>
        <v>0</v>
      </c>
      <c r="D125" s="743">
        <f>Pressure_4_R2!F10</f>
        <v>0</v>
      </c>
      <c r="E125" s="361">
        <f t="shared" si="60"/>
        <v>0</v>
      </c>
      <c r="F125" s="362" t="e">
        <f ca="1">INDEX($C$3:$J$27,MATCH(D125,$C$2:$J$2,0),MATCH(H125,$B$3:$B$27,0))</f>
        <v>#N/A</v>
      </c>
      <c r="G125" s="380" t="e">
        <f t="shared" ca="1" si="51"/>
        <v>#N/A</v>
      </c>
      <c r="H125" s="382">
        <f t="shared" ca="1" si="66"/>
        <v>0</v>
      </c>
      <c r="I125" s="358" t="str">
        <f t="shared" ca="1" si="67"/>
        <v/>
      </c>
      <c r="J125" s="359" t="str">
        <f t="shared" ca="1" si="68"/>
        <v/>
      </c>
      <c r="K125" s="358" t="str">
        <f t="shared" ca="1" si="69"/>
        <v/>
      </c>
      <c r="L125" s="361" t="str">
        <f t="shared" ca="1" si="70"/>
        <v/>
      </c>
      <c r="M125" s="383" t="str">
        <f t="shared" ca="1" si="52"/>
        <v/>
      </c>
      <c r="N125" s="383" t="str">
        <f t="shared" ca="1" si="53"/>
        <v/>
      </c>
      <c r="O125" s="327">
        <f t="shared" si="54"/>
        <v>0</v>
      </c>
      <c r="P125" s="370" t="e">
        <f ca="1">INDEX($C$3:$J$27,MATCH(D125,$C$2:$J$2,0),MATCH(H125,$B$3:$B$27,0))</f>
        <v>#N/A</v>
      </c>
      <c r="Q125" s="403" t="e">
        <f t="shared" ca="1" si="55"/>
        <v>#N/A</v>
      </c>
      <c r="R125" s="356"/>
      <c r="S125" s="740" t="str">
        <f t="shared" ca="1" si="61"/>
        <v/>
      </c>
      <c r="T125" s="741" t="str">
        <f t="shared" ca="1" si="62"/>
        <v/>
      </c>
      <c r="U125" s="740" t="str">
        <f t="shared" ca="1" si="63"/>
        <v/>
      </c>
      <c r="V125" s="741" t="str">
        <f t="shared" ca="1" si="64"/>
        <v/>
      </c>
      <c r="W125" s="738" t="str">
        <f t="shared" ca="1" si="56"/>
        <v/>
      </c>
      <c r="X125" s="739" t="str">
        <f t="shared" ca="1" si="57"/>
        <v/>
      </c>
      <c r="Y125" s="362" t="e">
        <f ca="1">IF(OR(X125="% of Reading",X125="% of F.S"),1,INDEX(C$3:J$27,MATCH(X125,B$3:B$27,0),MATCH(AA125,C$2:J$2,0)))</f>
        <v>#N/A</v>
      </c>
      <c r="Z125" s="734" t="e">
        <f t="shared" ca="1" si="58"/>
        <v>#VALUE!</v>
      </c>
      <c r="AA125" s="735">
        <f t="shared" ca="1" si="59"/>
        <v>0</v>
      </c>
    </row>
    <row r="126" spans="1:27" ht="15" customHeight="1">
      <c r="B126" s="357">
        <f t="shared" si="65"/>
        <v>0</v>
      </c>
      <c r="C126" s="742">
        <f>Pressure_4_R2!E11</f>
        <v>0</v>
      </c>
      <c r="D126" s="743">
        <f>Pressure_4_R2!F11</f>
        <v>0</v>
      </c>
      <c r="E126" s="361">
        <f t="shared" si="60"/>
        <v>0</v>
      </c>
      <c r="F126" s="362" t="e">
        <f ca="1">INDEX($C$3:$J$27,MATCH(D126,$C$2:$J$2,0),MATCH(H126,$B$3:$B$27,0))</f>
        <v>#N/A</v>
      </c>
      <c r="G126" s="380" t="e">
        <f t="shared" ca="1" si="51"/>
        <v>#N/A</v>
      </c>
      <c r="H126" s="382">
        <f t="shared" ca="1" si="66"/>
        <v>0</v>
      </c>
      <c r="I126" s="358" t="str">
        <f t="shared" ca="1" si="67"/>
        <v/>
      </c>
      <c r="J126" s="359" t="str">
        <f t="shared" ca="1" si="68"/>
        <v/>
      </c>
      <c r="K126" s="358" t="str">
        <f t="shared" ca="1" si="69"/>
        <v/>
      </c>
      <c r="L126" s="361" t="str">
        <f t="shared" ca="1" si="70"/>
        <v/>
      </c>
      <c r="M126" s="383" t="str">
        <f t="shared" ca="1" si="52"/>
        <v/>
      </c>
      <c r="N126" s="383" t="str">
        <f t="shared" ca="1" si="53"/>
        <v/>
      </c>
      <c r="O126" s="327">
        <f t="shared" si="54"/>
        <v>0</v>
      </c>
      <c r="P126" s="370" t="e">
        <f ca="1">INDEX($C$3:$J$27,MATCH(D126,$C$2:$J$2,0),MATCH(H126,$B$3:$B$27,0))</f>
        <v>#N/A</v>
      </c>
      <c r="Q126" s="403" t="e">
        <f t="shared" ca="1" si="55"/>
        <v>#N/A</v>
      </c>
      <c r="R126" s="356"/>
      <c r="S126" s="740" t="str">
        <f t="shared" ca="1" si="61"/>
        <v/>
      </c>
      <c r="T126" s="741" t="str">
        <f t="shared" ca="1" si="62"/>
        <v/>
      </c>
      <c r="U126" s="740" t="str">
        <f t="shared" ca="1" si="63"/>
        <v/>
      </c>
      <c r="V126" s="741" t="str">
        <f t="shared" ca="1" si="64"/>
        <v/>
      </c>
      <c r="W126" s="738" t="str">
        <f t="shared" ca="1" si="56"/>
        <v/>
      </c>
      <c r="X126" s="739" t="str">
        <f t="shared" ca="1" si="57"/>
        <v/>
      </c>
      <c r="Y126" s="362" t="e">
        <f ca="1">IF(OR(X126="% of Reading",X126="% of F.S"),1,INDEX(C$3:J$27,MATCH(X126,B$3:B$27,0),MATCH(AA126,C$2:J$2,0)))</f>
        <v>#N/A</v>
      </c>
      <c r="Z126" s="734" t="e">
        <f t="shared" ca="1" si="58"/>
        <v>#VALUE!</v>
      </c>
      <c r="AA126" s="735">
        <f t="shared" ca="1" si="59"/>
        <v>0</v>
      </c>
    </row>
    <row r="127" spans="1:27" ht="15" customHeight="1">
      <c r="B127" s="357">
        <f t="shared" si="65"/>
        <v>0</v>
      </c>
      <c r="C127" s="742">
        <f>Pressure_4_R2!E12</f>
        <v>0</v>
      </c>
      <c r="D127" s="743">
        <f>Pressure_4_R2!F12</f>
        <v>0</v>
      </c>
      <c r="E127" s="361">
        <f t="shared" si="60"/>
        <v>0</v>
      </c>
      <c r="F127" s="362" t="e">
        <f ca="1">INDEX($C$3:$J$27,MATCH(D127,$C$2:$J$2,0),MATCH(H127,$B$3:$B$27,0))</f>
        <v>#N/A</v>
      </c>
      <c r="G127" s="380" t="e">
        <f t="shared" ca="1" si="51"/>
        <v>#N/A</v>
      </c>
      <c r="H127" s="382">
        <f t="shared" ca="1" si="66"/>
        <v>0</v>
      </c>
      <c r="I127" s="358" t="str">
        <f t="shared" ca="1" si="67"/>
        <v/>
      </c>
      <c r="J127" s="359" t="str">
        <f t="shared" ca="1" si="68"/>
        <v/>
      </c>
      <c r="K127" s="358" t="str">
        <f t="shared" ca="1" si="69"/>
        <v/>
      </c>
      <c r="L127" s="361" t="str">
        <f t="shared" ca="1" si="70"/>
        <v/>
      </c>
      <c r="M127" s="383" t="str">
        <f t="shared" ca="1" si="52"/>
        <v/>
      </c>
      <c r="N127" s="383" t="str">
        <f t="shared" ca="1" si="53"/>
        <v/>
      </c>
      <c r="O127" s="327">
        <f t="shared" si="54"/>
        <v>0</v>
      </c>
      <c r="P127" s="370" t="e">
        <f ca="1">INDEX($C$3:$J$27,MATCH(D127,$C$2:$J$2,0),MATCH(H127,$B$3:$B$27,0))</f>
        <v>#N/A</v>
      </c>
      <c r="Q127" s="403" t="e">
        <f t="shared" ca="1" si="55"/>
        <v>#N/A</v>
      </c>
      <c r="R127" s="356"/>
      <c r="S127" s="740" t="str">
        <f t="shared" ca="1" si="61"/>
        <v/>
      </c>
      <c r="T127" s="741" t="str">
        <f t="shared" ca="1" si="62"/>
        <v/>
      </c>
      <c r="U127" s="740" t="str">
        <f t="shared" ca="1" si="63"/>
        <v/>
      </c>
      <c r="V127" s="741" t="str">
        <f t="shared" ca="1" si="64"/>
        <v/>
      </c>
      <c r="W127" s="738" t="str">
        <f t="shared" ca="1" si="56"/>
        <v/>
      </c>
      <c r="X127" s="739" t="str">
        <f t="shared" ca="1" si="57"/>
        <v/>
      </c>
      <c r="Y127" s="362" t="e">
        <f ca="1">IF(OR(X127="% of Reading",X127="% of F.S"),1,INDEX(C$3:J$27,MATCH(X127,B$3:B$27,0),MATCH(AA127,C$2:J$2,0)))</f>
        <v>#N/A</v>
      </c>
      <c r="Z127" s="734" t="e">
        <f t="shared" ca="1" si="58"/>
        <v>#VALUE!</v>
      </c>
      <c r="AA127" s="735">
        <f t="shared" ca="1" si="59"/>
        <v>0</v>
      </c>
    </row>
    <row r="128" spans="1:27" ht="15" customHeight="1">
      <c r="B128" s="357">
        <f t="shared" si="65"/>
        <v>0</v>
      </c>
      <c r="C128" s="742">
        <f>Pressure_4_R2!E13</f>
        <v>0</v>
      </c>
      <c r="D128" s="743">
        <f>Pressure_4_R2!F13</f>
        <v>0</v>
      </c>
      <c r="E128" s="361">
        <f t="shared" si="60"/>
        <v>0</v>
      </c>
      <c r="F128" s="362" t="e">
        <f ca="1">INDEX($C$3:$J$27,MATCH(D128,$C$2:$J$2,0),MATCH(H128,$B$3:$B$27,0))</f>
        <v>#N/A</v>
      </c>
      <c r="G128" s="380" t="e">
        <f t="shared" ca="1" si="51"/>
        <v>#N/A</v>
      </c>
      <c r="H128" s="382">
        <f t="shared" ca="1" si="66"/>
        <v>0</v>
      </c>
      <c r="I128" s="358" t="str">
        <f t="shared" ca="1" si="67"/>
        <v/>
      </c>
      <c r="J128" s="359" t="str">
        <f t="shared" ca="1" si="68"/>
        <v/>
      </c>
      <c r="K128" s="358" t="str">
        <f t="shared" ca="1" si="69"/>
        <v/>
      </c>
      <c r="L128" s="361" t="str">
        <f t="shared" ca="1" si="70"/>
        <v/>
      </c>
      <c r="M128" s="383" t="str">
        <f t="shared" ca="1" si="52"/>
        <v/>
      </c>
      <c r="N128" s="383" t="str">
        <f t="shared" ca="1" si="53"/>
        <v/>
      </c>
      <c r="O128" s="327">
        <f t="shared" si="54"/>
        <v>0</v>
      </c>
      <c r="P128" s="370" t="e">
        <f ca="1">INDEX($C$3:$J$27,MATCH(D128,$C$2:$J$2,0),MATCH(H128,$B$3:$B$27,0))</f>
        <v>#N/A</v>
      </c>
      <c r="Q128" s="403" t="e">
        <f t="shared" ca="1" si="55"/>
        <v>#N/A</v>
      </c>
      <c r="R128" s="356"/>
      <c r="S128" s="740" t="str">
        <f t="shared" ca="1" si="61"/>
        <v/>
      </c>
      <c r="T128" s="741" t="str">
        <f t="shared" ca="1" si="62"/>
        <v/>
      </c>
      <c r="U128" s="740" t="str">
        <f t="shared" ca="1" si="63"/>
        <v/>
      </c>
      <c r="V128" s="741" t="str">
        <f t="shared" ca="1" si="64"/>
        <v/>
      </c>
      <c r="W128" s="738" t="str">
        <f t="shared" ca="1" si="56"/>
        <v/>
      </c>
      <c r="X128" s="739" t="str">
        <f t="shared" ca="1" si="57"/>
        <v/>
      </c>
      <c r="Y128" s="362" t="e">
        <f ca="1">IF(OR(X128="% of Reading",X128="% of F.S"),1,INDEX(C$3:J$27,MATCH(X128,B$3:B$27,0),MATCH(AA128,C$2:J$2,0)))</f>
        <v>#N/A</v>
      </c>
      <c r="Z128" s="734" t="e">
        <f t="shared" ca="1" si="58"/>
        <v>#VALUE!</v>
      </c>
      <c r="AA128" s="735">
        <f t="shared" ca="1" si="59"/>
        <v>0</v>
      </c>
    </row>
    <row r="129" spans="2:27" ht="15" customHeight="1">
      <c r="B129" s="357">
        <f t="shared" si="65"/>
        <v>0</v>
      </c>
      <c r="C129" s="742">
        <f>Pressure_4_R2!E14</f>
        <v>0</v>
      </c>
      <c r="D129" s="743">
        <f>Pressure_4_R2!F14</f>
        <v>0</v>
      </c>
      <c r="E129" s="361">
        <f t="shared" si="60"/>
        <v>0</v>
      </c>
      <c r="F129" s="362" t="e">
        <f ca="1">INDEX($C$3:$J$27,MATCH(D129,$C$2:$J$2,0),MATCH(H129,$B$3:$B$27,0))</f>
        <v>#N/A</v>
      </c>
      <c r="G129" s="380" t="e">
        <f t="shared" ca="1" si="51"/>
        <v>#N/A</v>
      </c>
      <c r="H129" s="382">
        <f t="shared" ca="1" si="66"/>
        <v>0</v>
      </c>
      <c r="I129" s="358" t="str">
        <f t="shared" ca="1" si="67"/>
        <v/>
      </c>
      <c r="J129" s="359" t="str">
        <f t="shared" ca="1" si="68"/>
        <v/>
      </c>
      <c r="K129" s="358" t="str">
        <f t="shared" ca="1" si="69"/>
        <v/>
      </c>
      <c r="L129" s="361" t="str">
        <f t="shared" ca="1" si="70"/>
        <v/>
      </c>
      <c r="M129" s="383" t="str">
        <f t="shared" ca="1" si="52"/>
        <v/>
      </c>
      <c r="N129" s="383" t="str">
        <f t="shared" ca="1" si="53"/>
        <v/>
      </c>
      <c r="O129" s="327">
        <f t="shared" si="54"/>
        <v>0</v>
      </c>
      <c r="P129" s="370" t="e">
        <f ca="1">INDEX($C$3:$J$27,MATCH(D129,$C$2:$J$2,0),MATCH(H129,$B$3:$B$27,0))</f>
        <v>#N/A</v>
      </c>
      <c r="Q129" s="403" t="e">
        <f t="shared" ca="1" si="55"/>
        <v>#N/A</v>
      </c>
      <c r="R129" s="356"/>
      <c r="S129" s="740" t="str">
        <f t="shared" ca="1" si="61"/>
        <v/>
      </c>
      <c r="T129" s="741" t="str">
        <f t="shared" ca="1" si="62"/>
        <v/>
      </c>
      <c r="U129" s="740" t="str">
        <f t="shared" ca="1" si="63"/>
        <v/>
      </c>
      <c r="V129" s="741" t="str">
        <f t="shared" ca="1" si="64"/>
        <v/>
      </c>
      <c r="W129" s="738" t="str">
        <f t="shared" ca="1" si="56"/>
        <v/>
      </c>
      <c r="X129" s="739" t="str">
        <f t="shared" ca="1" si="57"/>
        <v/>
      </c>
      <c r="Y129" s="362" t="e">
        <f ca="1">IF(OR(X129="% of Reading",X129="% of F.S"),1,INDEX(C$3:J$27,MATCH(X129,B$3:B$27,0),MATCH(AA129,C$2:J$2,0)))</f>
        <v>#N/A</v>
      </c>
      <c r="Z129" s="734" t="e">
        <f t="shared" ca="1" si="58"/>
        <v>#VALUE!</v>
      </c>
      <c r="AA129" s="735">
        <f t="shared" ca="1" si="59"/>
        <v>0</v>
      </c>
    </row>
    <row r="130" spans="2:27" ht="15" customHeight="1">
      <c r="B130" s="357">
        <f t="shared" si="65"/>
        <v>0</v>
      </c>
      <c r="C130" s="742">
        <f>Pressure_4_R2!E15</f>
        <v>0</v>
      </c>
      <c r="D130" s="743">
        <f>Pressure_4_R2!F15</f>
        <v>0</v>
      </c>
      <c r="E130" s="361">
        <f t="shared" si="60"/>
        <v>0</v>
      </c>
      <c r="F130" s="362" t="e">
        <f ca="1">INDEX($C$3:$J$27,MATCH(D130,$C$2:$J$2,0),MATCH(H130,$B$3:$B$27,0))</f>
        <v>#N/A</v>
      </c>
      <c r="G130" s="380" t="e">
        <f t="shared" ca="1" si="51"/>
        <v>#N/A</v>
      </c>
      <c r="H130" s="382">
        <f t="shared" ca="1" si="66"/>
        <v>0</v>
      </c>
      <c r="I130" s="358" t="str">
        <f t="shared" ca="1" si="67"/>
        <v/>
      </c>
      <c r="J130" s="359" t="str">
        <f t="shared" ca="1" si="68"/>
        <v/>
      </c>
      <c r="K130" s="358" t="str">
        <f t="shared" ca="1" si="69"/>
        <v/>
      </c>
      <c r="L130" s="361" t="str">
        <f t="shared" ca="1" si="70"/>
        <v/>
      </c>
      <c r="M130" s="383" t="str">
        <f t="shared" ca="1" si="52"/>
        <v/>
      </c>
      <c r="N130" s="383" t="str">
        <f t="shared" ca="1" si="53"/>
        <v/>
      </c>
      <c r="O130" s="327">
        <f t="shared" si="54"/>
        <v>0</v>
      </c>
      <c r="P130" s="370" t="e">
        <f ca="1">INDEX($C$3:$J$27,MATCH(D130,$C$2:$J$2,0),MATCH(H130,$B$3:$B$27,0))</f>
        <v>#N/A</v>
      </c>
      <c r="Q130" s="403" t="e">
        <f t="shared" ca="1" si="55"/>
        <v>#N/A</v>
      </c>
      <c r="R130" s="356"/>
      <c r="S130" s="740" t="str">
        <f t="shared" ca="1" si="61"/>
        <v/>
      </c>
      <c r="T130" s="741" t="str">
        <f t="shared" ca="1" si="62"/>
        <v/>
      </c>
      <c r="U130" s="740" t="str">
        <f t="shared" ca="1" si="63"/>
        <v/>
      </c>
      <c r="V130" s="741" t="str">
        <f t="shared" ca="1" si="64"/>
        <v/>
      </c>
      <c r="W130" s="738" t="str">
        <f t="shared" ca="1" si="56"/>
        <v/>
      </c>
      <c r="X130" s="739" t="str">
        <f t="shared" ca="1" si="57"/>
        <v/>
      </c>
      <c r="Y130" s="362" t="e">
        <f ca="1">IF(OR(X130="% of Reading",X130="% of F.S"),1,INDEX(C$3:J$27,MATCH(X130,B$3:B$27,0),MATCH(AA130,C$2:J$2,0)))</f>
        <v>#N/A</v>
      </c>
      <c r="Z130" s="734" t="e">
        <f t="shared" ca="1" si="58"/>
        <v>#VALUE!</v>
      </c>
      <c r="AA130" s="735">
        <f t="shared" ca="1" si="59"/>
        <v>0</v>
      </c>
    </row>
    <row r="131" spans="2:27" ht="15" customHeight="1">
      <c r="B131" s="357">
        <f t="shared" si="65"/>
        <v>0</v>
      </c>
      <c r="C131" s="742">
        <f>Pressure_4_R2!E16</f>
        <v>0</v>
      </c>
      <c r="D131" s="743">
        <f>Pressure_4_R2!F16</f>
        <v>0</v>
      </c>
      <c r="E131" s="361">
        <f t="shared" si="60"/>
        <v>0</v>
      </c>
      <c r="F131" s="362" t="e">
        <f ca="1">INDEX($C$3:$J$27,MATCH(D131,$C$2:$J$2,0),MATCH(H131,$B$3:$B$27,0))</f>
        <v>#N/A</v>
      </c>
      <c r="G131" s="380" t="e">
        <f t="shared" ca="1" si="51"/>
        <v>#N/A</v>
      </c>
      <c r="H131" s="382">
        <f t="shared" ca="1" si="66"/>
        <v>0</v>
      </c>
      <c r="I131" s="358" t="str">
        <f t="shared" ca="1" si="67"/>
        <v/>
      </c>
      <c r="J131" s="359" t="str">
        <f t="shared" ca="1" si="68"/>
        <v/>
      </c>
      <c r="K131" s="358" t="str">
        <f t="shared" ca="1" si="69"/>
        <v/>
      </c>
      <c r="L131" s="361" t="str">
        <f t="shared" ca="1" si="70"/>
        <v/>
      </c>
      <c r="M131" s="383" t="str">
        <f t="shared" ca="1" si="52"/>
        <v/>
      </c>
      <c r="N131" s="383" t="str">
        <f t="shared" ca="1" si="53"/>
        <v/>
      </c>
      <c r="O131" s="327">
        <f t="shared" si="54"/>
        <v>0</v>
      </c>
      <c r="P131" s="370" t="e">
        <f ca="1">INDEX($C$3:$J$27,MATCH(D131,$C$2:$J$2,0),MATCH(H131,$B$3:$B$27,0))</f>
        <v>#N/A</v>
      </c>
      <c r="Q131" s="403" t="e">
        <f t="shared" ca="1" si="55"/>
        <v>#N/A</v>
      </c>
      <c r="R131" s="356"/>
      <c r="S131" s="740" t="str">
        <f t="shared" ca="1" si="61"/>
        <v/>
      </c>
      <c r="T131" s="741" t="str">
        <f t="shared" ca="1" si="62"/>
        <v/>
      </c>
      <c r="U131" s="740" t="str">
        <f t="shared" ca="1" si="63"/>
        <v/>
      </c>
      <c r="V131" s="741" t="str">
        <f t="shared" ca="1" si="64"/>
        <v/>
      </c>
      <c r="W131" s="738" t="str">
        <f t="shared" ca="1" si="56"/>
        <v/>
      </c>
      <c r="X131" s="739" t="str">
        <f t="shared" ca="1" si="57"/>
        <v/>
      </c>
      <c r="Y131" s="362" t="e">
        <f ca="1">IF(OR(X131="% of Reading",X131="% of F.S"),1,INDEX(C$3:J$27,MATCH(X131,B$3:B$27,0),MATCH(AA131,C$2:J$2,0)))</f>
        <v>#N/A</v>
      </c>
      <c r="Z131" s="734" t="e">
        <f t="shared" ca="1" si="58"/>
        <v>#VALUE!</v>
      </c>
      <c r="AA131" s="735">
        <f t="shared" ca="1" si="59"/>
        <v>0</v>
      </c>
    </row>
    <row r="132" spans="2:27" ht="15" customHeight="1">
      <c r="B132" s="357">
        <f t="shared" si="65"/>
        <v>0</v>
      </c>
      <c r="C132" s="742">
        <f>Pressure_4_R2!E17</f>
        <v>0</v>
      </c>
      <c r="D132" s="743">
        <f>Pressure_4_R2!F17</f>
        <v>0</v>
      </c>
      <c r="E132" s="361">
        <f t="shared" si="60"/>
        <v>0</v>
      </c>
      <c r="F132" s="362" t="e">
        <f ca="1">INDEX($C$3:$J$27,MATCH(D132,$C$2:$J$2,0),MATCH(H132,$B$3:$B$27,0))</f>
        <v>#N/A</v>
      </c>
      <c r="G132" s="380" t="e">
        <f t="shared" ca="1" si="51"/>
        <v>#N/A</v>
      </c>
      <c r="H132" s="382">
        <f t="shared" ca="1" si="66"/>
        <v>0</v>
      </c>
      <c r="I132" s="358" t="str">
        <f t="shared" ca="1" si="67"/>
        <v/>
      </c>
      <c r="J132" s="359" t="str">
        <f t="shared" ca="1" si="68"/>
        <v/>
      </c>
      <c r="K132" s="358" t="str">
        <f t="shared" ca="1" si="69"/>
        <v/>
      </c>
      <c r="L132" s="361" t="str">
        <f t="shared" ca="1" si="70"/>
        <v/>
      </c>
      <c r="M132" s="383" t="str">
        <f t="shared" ca="1" si="52"/>
        <v/>
      </c>
      <c r="N132" s="383" t="str">
        <f t="shared" ca="1" si="53"/>
        <v/>
      </c>
      <c r="O132" s="327">
        <f t="shared" si="54"/>
        <v>0</v>
      </c>
      <c r="P132" s="370" t="e">
        <f ca="1">INDEX($C$3:$J$27,MATCH(D132,$C$2:$J$2,0),MATCH(H132,$B$3:$B$27,0))</f>
        <v>#N/A</v>
      </c>
      <c r="Q132" s="403" t="e">
        <f t="shared" ca="1" si="55"/>
        <v>#N/A</v>
      </c>
      <c r="R132" s="356"/>
      <c r="S132" s="740" t="str">
        <f t="shared" ca="1" si="61"/>
        <v/>
      </c>
      <c r="T132" s="741" t="str">
        <f t="shared" ca="1" si="62"/>
        <v/>
      </c>
      <c r="U132" s="740" t="str">
        <f t="shared" ca="1" si="63"/>
        <v/>
      </c>
      <c r="V132" s="741" t="str">
        <f t="shared" ca="1" si="64"/>
        <v/>
      </c>
      <c r="W132" s="738" t="str">
        <f t="shared" ca="1" si="56"/>
        <v/>
      </c>
      <c r="X132" s="739" t="str">
        <f t="shared" ca="1" si="57"/>
        <v/>
      </c>
      <c r="Y132" s="362" t="e">
        <f ca="1">IF(OR(X132="% of Reading",X132="% of F.S"),1,INDEX(C$3:J$27,MATCH(X132,B$3:B$27,0),MATCH(AA132,C$2:J$2,0)))</f>
        <v>#N/A</v>
      </c>
      <c r="Z132" s="734" t="e">
        <f t="shared" ca="1" si="58"/>
        <v>#VALUE!</v>
      </c>
      <c r="AA132" s="735">
        <f t="shared" ca="1" si="59"/>
        <v>0</v>
      </c>
    </row>
    <row r="133" spans="2:27" ht="15" customHeight="1">
      <c r="B133" s="357">
        <f t="shared" si="65"/>
        <v>0</v>
      </c>
      <c r="C133" s="742">
        <f>Pressure_4_R2!E18</f>
        <v>0</v>
      </c>
      <c r="D133" s="743">
        <f>Pressure_4_R2!F18</f>
        <v>0</v>
      </c>
      <c r="E133" s="361">
        <f t="shared" si="60"/>
        <v>0</v>
      </c>
      <c r="F133" s="362" t="e">
        <f ca="1">INDEX($C$3:$J$27,MATCH(D133,$C$2:$J$2,0),MATCH(H133,$B$3:$B$27,0))</f>
        <v>#N/A</v>
      </c>
      <c r="G133" s="380" t="e">
        <f t="shared" ca="1" si="51"/>
        <v>#N/A</v>
      </c>
      <c r="H133" s="382">
        <f t="shared" ca="1" si="66"/>
        <v>0</v>
      </c>
      <c r="I133" s="358" t="str">
        <f t="shared" ca="1" si="67"/>
        <v/>
      </c>
      <c r="J133" s="359" t="str">
        <f t="shared" ca="1" si="68"/>
        <v/>
      </c>
      <c r="K133" s="358" t="str">
        <f t="shared" ca="1" si="69"/>
        <v/>
      </c>
      <c r="L133" s="361" t="str">
        <f t="shared" ca="1" si="70"/>
        <v/>
      </c>
      <c r="M133" s="383" t="str">
        <f t="shared" ca="1" si="52"/>
        <v/>
      </c>
      <c r="N133" s="383" t="str">
        <f t="shared" ca="1" si="53"/>
        <v/>
      </c>
      <c r="O133" s="327">
        <f t="shared" si="54"/>
        <v>0</v>
      </c>
      <c r="P133" s="370" t="e">
        <f ca="1">INDEX($C$3:$J$27,MATCH(D133,$C$2:$J$2,0),MATCH(H133,$B$3:$B$27,0))</f>
        <v>#N/A</v>
      </c>
      <c r="Q133" s="403" t="e">
        <f t="shared" ca="1" si="55"/>
        <v>#N/A</v>
      </c>
      <c r="R133" s="356"/>
      <c r="S133" s="740" t="str">
        <f t="shared" ca="1" si="61"/>
        <v/>
      </c>
      <c r="T133" s="741" t="str">
        <f t="shared" ca="1" si="62"/>
        <v/>
      </c>
      <c r="U133" s="740" t="str">
        <f t="shared" ca="1" si="63"/>
        <v/>
      </c>
      <c r="V133" s="741" t="str">
        <f t="shared" ca="1" si="64"/>
        <v/>
      </c>
      <c r="W133" s="738" t="str">
        <f t="shared" ca="1" si="56"/>
        <v/>
      </c>
      <c r="X133" s="739" t="str">
        <f t="shared" ca="1" si="57"/>
        <v/>
      </c>
      <c r="Y133" s="362" t="e">
        <f ca="1">IF(OR(X133="% of Reading",X133="% of F.S"),1,INDEX(C$3:J$27,MATCH(X133,B$3:B$27,0),MATCH(AA133,C$2:J$2,0)))</f>
        <v>#N/A</v>
      </c>
      <c r="Z133" s="734" t="e">
        <f t="shared" ca="1" si="58"/>
        <v>#VALUE!</v>
      </c>
      <c r="AA133" s="735">
        <f t="shared" ca="1" si="59"/>
        <v>0</v>
      </c>
    </row>
    <row r="134" spans="2:27" ht="15" customHeight="1">
      <c r="B134" s="357">
        <f t="shared" si="65"/>
        <v>0</v>
      </c>
      <c r="C134" s="742">
        <f>Pressure_4_R2!E19</f>
        <v>0</v>
      </c>
      <c r="D134" s="743">
        <f>Pressure_4_R2!F19</f>
        <v>0</v>
      </c>
      <c r="E134" s="361">
        <f t="shared" si="60"/>
        <v>0</v>
      </c>
      <c r="F134" s="362" t="e">
        <f ca="1">INDEX($C$3:$J$27,MATCH(D134,$C$2:$J$2,0),MATCH(H134,$B$3:$B$27,0))</f>
        <v>#N/A</v>
      </c>
      <c r="G134" s="380" t="e">
        <f t="shared" ca="1" si="51"/>
        <v>#N/A</v>
      </c>
      <c r="H134" s="382">
        <f t="shared" ca="1" si="66"/>
        <v>0</v>
      </c>
      <c r="I134" s="358" t="str">
        <f t="shared" ca="1" si="67"/>
        <v/>
      </c>
      <c r="J134" s="359" t="str">
        <f t="shared" ca="1" si="68"/>
        <v/>
      </c>
      <c r="K134" s="358" t="str">
        <f t="shared" ca="1" si="69"/>
        <v/>
      </c>
      <c r="L134" s="361" t="str">
        <f t="shared" ca="1" si="70"/>
        <v/>
      </c>
      <c r="M134" s="383" t="str">
        <f t="shared" ca="1" si="52"/>
        <v/>
      </c>
      <c r="N134" s="383" t="str">
        <f t="shared" ca="1" si="53"/>
        <v/>
      </c>
      <c r="O134" s="327">
        <f t="shared" si="54"/>
        <v>0</v>
      </c>
      <c r="P134" s="370" t="e">
        <f ca="1">INDEX($C$3:$J$27,MATCH(D134,$C$2:$J$2,0),MATCH(H134,$B$3:$B$27,0))</f>
        <v>#N/A</v>
      </c>
      <c r="Q134" s="403" t="e">
        <f t="shared" ca="1" si="55"/>
        <v>#N/A</v>
      </c>
      <c r="R134" s="356"/>
      <c r="S134" s="740" t="str">
        <f t="shared" ca="1" si="61"/>
        <v/>
      </c>
      <c r="T134" s="741" t="str">
        <f t="shared" ca="1" si="62"/>
        <v/>
      </c>
      <c r="U134" s="740" t="str">
        <f t="shared" ca="1" si="63"/>
        <v/>
      </c>
      <c r="V134" s="741" t="str">
        <f t="shared" ca="1" si="64"/>
        <v/>
      </c>
      <c r="W134" s="738" t="str">
        <f t="shared" ca="1" si="56"/>
        <v/>
      </c>
      <c r="X134" s="739" t="str">
        <f t="shared" ca="1" si="57"/>
        <v/>
      </c>
      <c r="Y134" s="362" t="e">
        <f ca="1">IF(OR(X134="% of Reading",X134="% of F.S"),1,INDEX(C$3:J$27,MATCH(X134,B$3:B$27,0),MATCH(AA134,C$2:J$2,0)))</f>
        <v>#N/A</v>
      </c>
      <c r="Z134" s="734" t="e">
        <f t="shared" ca="1" si="58"/>
        <v>#VALUE!</v>
      </c>
      <c r="AA134" s="735">
        <f t="shared" ca="1" si="59"/>
        <v>0</v>
      </c>
    </row>
    <row r="135" spans="2:27" ht="15" customHeight="1">
      <c r="B135" s="357">
        <f t="shared" si="65"/>
        <v>0</v>
      </c>
      <c r="C135" s="742">
        <f>Pressure_4_R2!E20</f>
        <v>0</v>
      </c>
      <c r="D135" s="743">
        <f>Pressure_4_R2!F20</f>
        <v>0</v>
      </c>
      <c r="E135" s="361">
        <f t="shared" si="60"/>
        <v>0</v>
      </c>
      <c r="F135" s="362" t="e">
        <f ca="1">INDEX($C$3:$J$27,MATCH(D135,$C$2:$J$2,0),MATCH(H135,$B$3:$B$27,0))</f>
        <v>#N/A</v>
      </c>
      <c r="G135" s="380" t="e">
        <f t="shared" ca="1" si="51"/>
        <v>#N/A</v>
      </c>
      <c r="H135" s="382">
        <f t="shared" ca="1" si="66"/>
        <v>0</v>
      </c>
      <c r="I135" s="358" t="str">
        <f t="shared" ca="1" si="67"/>
        <v/>
      </c>
      <c r="J135" s="359" t="str">
        <f t="shared" ca="1" si="68"/>
        <v/>
      </c>
      <c r="K135" s="358" t="str">
        <f t="shared" ca="1" si="69"/>
        <v/>
      </c>
      <c r="L135" s="361" t="str">
        <f t="shared" ca="1" si="70"/>
        <v/>
      </c>
      <c r="M135" s="383" t="str">
        <f t="shared" ca="1" si="52"/>
        <v/>
      </c>
      <c r="N135" s="383" t="str">
        <f t="shared" ca="1" si="53"/>
        <v/>
      </c>
      <c r="O135" s="327">
        <f t="shared" si="54"/>
        <v>0</v>
      </c>
      <c r="P135" s="370" t="e">
        <f ca="1">INDEX($C$3:$J$27,MATCH(D135,$C$2:$J$2,0),MATCH(H135,$B$3:$B$27,0))</f>
        <v>#N/A</v>
      </c>
      <c r="Q135" s="403" t="e">
        <f t="shared" ca="1" si="55"/>
        <v>#N/A</v>
      </c>
      <c r="R135" s="356"/>
      <c r="S135" s="740" t="str">
        <f t="shared" ca="1" si="61"/>
        <v/>
      </c>
      <c r="T135" s="741" t="str">
        <f t="shared" ca="1" si="62"/>
        <v/>
      </c>
      <c r="U135" s="740" t="str">
        <f t="shared" ca="1" si="63"/>
        <v/>
      </c>
      <c r="V135" s="741" t="str">
        <f t="shared" ca="1" si="64"/>
        <v/>
      </c>
      <c r="W135" s="738" t="str">
        <f t="shared" ca="1" si="56"/>
        <v/>
      </c>
      <c r="X135" s="739" t="str">
        <f t="shared" ca="1" si="57"/>
        <v/>
      </c>
      <c r="Y135" s="362" t="e">
        <f ca="1">IF(OR(X135="% of Reading",X135="% of F.S"),1,INDEX(C$3:J$27,MATCH(X135,B$3:B$27,0),MATCH(AA135,C$2:J$2,0)))</f>
        <v>#N/A</v>
      </c>
      <c r="Z135" s="734" t="e">
        <f t="shared" ca="1" si="58"/>
        <v>#VALUE!</v>
      </c>
      <c r="AA135" s="735">
        <f t="shared" ca="1" si="59"/>
        <v>0</v>
      </c>
    </row>
    <row r="136" spans="2:27" ht="15" customHeight="1">
      <c r="B136" s="357">
        <f t="shared" si="65"/>
        <v>0</v>
      </c>
      <c r="C136" s="742">
        <f>Pressure_4_R2!E21</f>
        <v>0</v>
      </c>
      <c r="D136" s="743">
        <f>Pressure_4_R2!F21</f>
        <v>0</v>
      </c>
      <c r="E136" s="361">
        <f t="shared" si="60"/>
        <v>0</v>
      </c>
      <c r="F136" s="362" t="e">
        <f ca="1">INDEX($C$3:$J$27,MATCH(D136,$C$2:$J$2,0),MATCH(H136,$B$3:$B$27,0))</f>
        <v>#N/A</v>
      </c>
      <c r="G136" s="380" t="e">
        <f t="shared" ca="1" si="51"/>
        <v>#N/A</v>
      </c>
      <c r="H136" s="382">
        <f t="shared" ca="1" si="66"/>
        <v>0</v>
      </c>
      <c r="I136" s="358" t="str">
        <f t="shared" ca="1" si="67"/>
        <v/>
      </c>
      <c r="J136" s="359" t="str">
        <f t="shared" ca="1" si="68"/>
        <v/>
      </c>
      <c r="K136" s="358" t="str">
        <f t="shared" ca="1" si="69"/>
        <v/>
      </c>
      <c r="L136" s="361" t="str">
        <f t="shared" ca="1" si="70"/>
        <v/>
      </c>
      <c r="M136" s="383" t="str">
        <f t="shared" ca="1" si="52"/>
        <v/>
      </c>
      <c r="N136" s="383" t="str">
        <f t="shared" ca="1" si="53"/>
        <v/>
      </c>
      <c r="O136" s="327">
        <f t="shared" si="54"/>
        <v>0</v>
      </c>
      <c r="P136" s="370" t="e">
        <f ca="1">INDEX($C$3:$J$27,MATCH(D136,$C$2:$J$2,0),MATCH(H136,$B$3:$B$27,0))</f>
        <v>#N/A</v>
      </c>
      <c r="Q136" s="403" t="e">
        <f t="shared" ca="1" si="55"/>
        <v>#N/A</v>
      </c>
      <c r="R136" s="356"/>
      <c r="S136" s="740" t="str">
        <f t="shared" ca="1" si="61"/>
        <v/>
      </c>
      <c r="T136" s="741" t="str">
        <f t="shared" ca="1" si="62"/>
        <v/>
      </c>
      <c r="U136" s="740" t="str">
        <f t="shared" ca="1" si="63"/>
        <v/>
      </c>
      <c r="V136" s="741" t="str">
        <f t="shared" ca="1" si="64"/>
        <v/>
      </c>
      <c r="W136" s="738" t="str">
        <f t="shared" ca="1" si="56"/>
        <v/>
      </c>
      <c r="X136" s="739" t="str">
        <f t="shared" ca="1" si="57"/>
        <v/>
      </c>
      <c r="Y136" s="362" t="e">
        <f ca="1">IF(OR(X136="% of Reading",X136="% of F.S"),1,INDEX(C$3:J$27,MATCH(X136,B$3:B$27,0),MATCH(AA136,C$2:J$2,0)))</f>
        <v>#N/A</v>
      </c>
      <c r="Z136" s="734" t="e">
        <f t="shared" ca="1" si="58"/>
        <v>#VALUE!</v>
      </c>
      <c r="AA136" s="735">
        <f t="shared" ca="1" si="59"/>
        <v>0</v>
      </c>
    </row>
    <row r="137" spans="2:27" ht="15" customHeight="1">
      <c r="B137" s="357">
        <f t="shared" si="65"/>
        <v>0</v>
      </c>
      <c r="C137" s="742">
        <f>Pressure_4_R2!E22</f>
        <v>0</v>
      </c>
      <c r="D137" s="743">
        <f>Pressure_4_R2!F22</f>
        <v>0</v>
      </c>
      <c r="E137" s="361">
        <f t="shared" si="60"/>
        <v>0</v>
      </c>
      <c r="F137" s="362" t="e">
        <f ca="1">INDEX($C$3:$J$27,MATCH(D137,$C$2:$J$2,0),MATCH(H137,$B$3:$B$27,0))</f>
        <v>#N/A</v>
      </c>
      <c r="G137" s="380" t="e">
        <f t="shared" ca="1" si="51"/>
        <v>#N/A</v>
      </c>
      <c r="H137" s="382">
        <f t="shared" ca="1" si="66"/>
        <v>0</v>
      </c>
      <c r="I137" s="358" t="str">
        <f t="shared" ca="1" si="67"/>
        <v/>
      </c>
      <c r="J137" s="359" t="str">
        <f t="shared" ca="1" si="68"/>
        <v/>
      </c>
      <c r="K137" s="358" t="str">
        <f t="shared" ca="1" si="69"/>
        <v/>
      </c>
      <c r="L137" s="361" t="str">
        <f t="shared" ca="1" si="70"/>
        <v/>
      </c>
      <c r="M137" s="383" t="str">
        <f t="shared" ca="1" si="52"/>
        <v/>
      </c>
      <c r="N137" s="383" t="str">
        <f t="shared" ca="1" si="53"/>
        <v/>
      </c>
      <c r="O137" s="327">
        <f t="shared" si="54"/>
        <v>0</v>
      </c>
      <c r="P137" s="370" t="e">
        <f ca="1">INDEX($C$3:$J$27,MATCH(D137,$C$2:$J$2,0),MATCH(H137,$B$3:$B$27,0))</f>
        <v>#N/A</v>
      </c>
      <c r="Q137" s="403" t="e">
        <f t="shared" ca="1" si="55"/>
        <v>#N/A</v>
      </c>
      <c r="R137" s="356"/>
      <c r="S137" s="740" t="str">
        <f t="shared" ca="1" si="61"/>
        <v/>
      </c>
      <c r="T137" s="741" t="str">
        <f t="shared" ca="1" si="62"/>
        <v/>
      </c>
      <c r="U137" s="740" t="str">
        <f t="shared" ca="1" si="63"/>
        <v/>
      </c>
      <c r="V137" s="741" t="str">
        <f t="shared" ca="1" si="64"/>
        <v/>
      </c>
      <c r="W137" s="738" t="str">
        <f t="shared" ca="1" si="56"/>
        <v/>
      </c>
      <c r="X137" s="739" t="str">
        <f t="shared" ca="1" si="57"/>
        <v/>
      </c>
      <c r="Y137" s="362" t="e">
        <f ca="1">IF(OR(X137="% of Reading",X137="% of F.S"),1,INDEX(C$3:J$27,MATCH(X137,B$3:B$27,0),MATCH(AA137,C$2:J$2,0)))</f>
        <v>#N/A</v>
      </c>
      <c r="Z137" s="734" t="e">
        <f t="shared" ca="1" si="58"/>
        <v>#VALUE!</v>
      </c>
      <c r="AA137" s="735">
        <f t="shared" ca="1" si="59"/>
        <v>0</v>
      </c>
    </row>
    <row r="138" spans="2:27" ht="15" customHeight="1">
      <c r="B138" s="357">
        <f t="shared" si="65"/>
        <v>0</v>
      </c>
      <c r="C138" s="742">
        <f>Pressure_4_R2!E23</f>
        <v>0</v>
      </c>
      <c r="D138" s="743">
        <f>Pressure_4_R2!F23</f>
        <v>0</v>
      </c>
      <c r="E138" s="361">
        <f t="shared" si="60"/>
        <v>0</v>
      </c>
      <c r="F138" s="362" t="e">
        <f ca="1">INDEX($C$3:$J$27,MATCH(D138,$C$2:$J$2,0),MATCH(H138,$B$3:$B$27,0))</f>
        <v>#N/A</v>
      </c>
      <c r="G138" s="380" t="e">
        <f t="shared" ca="1" si="51"/>
        <v>#N/A</v>
      </c>
      <c r="H138" s="382">
        <f t="shared" ca="1" si="66"/>
        <v>0</v>
      </c>
      <c r="I138" s="358" t="str">
        <f t="shared" ca="1" si="67"/>
        <v/>
      </c>
      <c r="J138" s="359" t="str">
        <f t="shared" ca="1" si="68"/>
        <v/>
      </c>
      <c r="K138" s="358" t="str">
        <f t="shared" ca="1" si="69"/>
        <v/>
      </c>
      <c r="L138" s="361" t="str">
        <f t="shared" ca="1" si="70"/>
        <v/>
      </c>
      <c r="M138" s="383" t="str">
        <f t="shared" ca="1" si="52"/>
        <v/>
      </c>
      <c r="N138" s="383" t="str">
        <f t="shared" ca="1" si="53"/>
        <v/>
      </c>
      <c r="O138" s="327">
        <f t="shared" si="54"/>
        <v>0</v>
      </c>
      <c r="P138" s="370" t="e">
        <f ca="1">INDEX($C$3:$J$27,MATCH(D138,$C$2:$J$2,0),MATCH(H138,$B$3:$B$27,0))</f>
        <v>#N/A</v>
      </c>
      <c r="Q138" s="403" t="e">
        <f t="shared" ca="1" si="55"/>
        <v>#N/A</v>
      </c>
      <c r="R138" s="356"/>
      <c r="S138" s="740" t="str">
        <f t="shared" ca="1" si="61"/>
        <v/>
      </c>
      <c r="T138" s="741" t="str">
        <f t="shared" ca="1" si="62"/>
        <v/>
      </c>
      <c r="U138" s="740" t="str">
        <f t="shared" ca="1" si="63"/>
        <v/>
      </c>
      <c r="V138" s="741" t="str">
        <f t="shared" ca="1" si="64"/>
        <v/>
      </c>
      <c r="W138" s="738" t="str">
        <f t="shared" ca="1" si="56"/>
        <v/>
      </c>
      <c r="X138" s="739" t="str">
        <f t="shared" ca="1" si="57"/>
        <v/>
      </c>
      <c r="Y138" s="362" t="e">
        <f ca="1">IF(OR(X138="% of Reading",X138="% of F.S"),1,INDEX(C$3:J$27,MATCH(X138,B$3:B$27,0),MATCH(AA138,C$2:J$2,0)))</f>
        <v>#N/A</v>
      </c>
      <c r="Z138" s="734" t="e">
        <f t="shared" ca="1" si="58"/>
        <v>#VALUE!</v>
      </c>
      <c r="AA138" s="735">
        <f t="shared" ca="1" si="59"/>
        <v>0</v>
      </c>
    </row>
    <row r="139" spans="2:27" ht="15" customHeight="1">
      <c r="B139" s="357">
        <f t="shared" si="65"/>
        <v>0</v>
      </c>
      <c r="C139" s="742">
        <f>Pressure_4_R2!E24</f>
        <v>0</v>
      </c>
      <c r="D139" s="743">
        <f>Pressure_4_R2!F24</f>
        <v>0</v>
      </c>
      <c r="E139" s="361">
        <f t="shared" si="60"/>
        <v>0</v>
      </c>
      <c r="F139" s="362" t="e">
        <f ca="1">INDEX($C$3:$J$27,MATCH(D139,$C$2:$J$2,0),MATCH(H139,$B$3:$B$27,0))</f>
        <v>#N/A</v>
      </c>
      <c r="G139" s="380" t="e">
        <f t="shared" ca="1" si="51"/>
        <v>#N/A</v>
      </c>
      <c r="H139" s="382">
        <f t="shared" ca="1" si="66"/>
        <v>0</v>
      </c>
      <c r="I139" s="358" t="str">
        <f t="shared" ca="1" si="67"/>
        <v/>
      </c>
      <c r="J139" s="359" t="str">
        <f t="shared" ca="1" si="68"/>
        <v/>
      </c>
      <c r="K139" s="358" t="str">
        <f t="shared" ca="1" si="69"/>
        <v/>
      </c>
      <c r="L139" s="361" t="str">
        <f t="shared" ca="1" si="70"/>
        <v/>
      </c>
      <c r="M139" s="383" t="str">
        <f t="shared" ca="1" si="52"/>
        <v/>
      </c>
      <c r="N139" s="383" t="str">
        <f t="shared" ca="1" si="53"/>
        <v/>
      </c>
      <c r="O139" s="327">
        <f t="shared" si="54"/>
        <v>0</v>
      </c>
      <c r="P139" s="370" t="e">
        <f ca="1">INDEX($C$3:$J$27,MATCH(D139,$C$2:$J$2,0),MATCH(H139,$B$3:$B$27,0))</f>
        <v>#N/A</v>
      </c>
      <c r="Q139" s="403" t="e">
        <f t="shared" ca="1" si="55"/>
        <v>#N/A</v>
      </c>
      <c r="R139" s="356"/>
      <c r="S139" s="740" t="str">
        <f t="shared" ca="1" si="61"/>
        <v/>
      </c>
      <c r="T139" s="741" t="str">
        <f t="shared" ca="1" si="62"/>
        <v/>
      </c>
      <c r="U139" s="740" t="str">
        <f t="shared" ca="1" si="63"/>
        <v/>
      </c>
      <c r="V139" s="741" t="str">
        <f t="shared" ca="1" si="64"/>
        <v/>
      </c>
      <c r="W139" s="738" t="str">
        <f t="shared" ca="1" si="56"/>
        <v/>
      </c>
      <c r="X139" s="739" t="str">
        <f t="shared" ca="1" si="57"/>
        <v/>
      </c>
      <c r="Y139" s="362" t="e">
        <f ca="1">IF(OR(X139="% of Reading",X139="% of F.S"),1,INDEX(C$3:J$27,MATCH(X139,B$3:B$27,0),MATCH(AA139,C$2:J$2,0)))</f>
        <v>#N/A</v>
      </c>
      <c r="Z139" s="734" t="e">
        <f t="shared" ca="1" si="58"/>
        <v>#VALUE!</v>
      </c>
      <c r="AA139" s="735">
        <f t="shared" ca="1" si="59"/>
        <v>0</v>
      </c>
    </row>
    <row r="140" spans="2:27" ht="15" customHeight="1">
      <c r="B140" s="357">
        <f t="shared" si="65"/>
        <v>0</v>
      </c>
      <c r="C140" s="742">
        <f>Pressure_4_R2!E25</f>
        <v>0</v>
      </c>
      <c r="D140" s="743">
        <f>Pressure_4_R2!F25</f>
        <v>0</v>
      </c>
      <c r="E140" s="361">
        <f t="shared" si="60"/>
        <v>0</v>
      </c>
      <c r="F140" s="362" t="e">
        <f ca="1">INDEX($C$3:$J$27,MATCH(D140,$C$2:$J$2,0),MATCH(H140,$B$3:$B$27,0))</f>
        <v>#N/A</v>
      </c>
      <c r="G140" s="380" t="e">
        <f t="shared" ca="1" si="51"/>
        <v>#N/A</v>
      </c>
      <c r="H140" s="382">
        <f t="shared" ca="1" si="66"/>
        <v>0</v>
      </c>
      <c r="I140" s="358" t="str">
        <f t="shared" ca="1" si="67"/>
        <v/>
      </c>
      <c r="J140" s="359" t="str">
        <f t="shared" ca="1" si="68"/>
        <v/>
      </c>
      <c r="K140" s="358" t="str">
        <f t="shared" ca="1" si="69"/>
        <v/>
      </c>
      <c r="L140" s="361" t="str">
        <f t="shared" ca="1" si="70"/>
        <v/>
      </c>
      <c r="M140" s="383" t="str">
        <f t="shared" ca="1" si="52"/>
        <v/>
      </c>
      <c r="N140" s="383" t="str">
        <f t="shared" ca="1" si="53"/>
        <v/>
      </c>
      <c r="O140" s="327">
        <f t="shared" si="54"/>
        <v>0</v>
      </c>
      <c r="P140" s="370" t="e">
        <f ca="1">INDEX($C$3:$J$27,MATCH(D140,$C$2:$J$2,0),MATCH(H140,$B$3:$B$27,0))</f>
        <v>#N/A</v>
      </c>
      <c r="Q140" s="403" t="e">
        <f t="shared" ca="1" si="55"/>
        <v>#N/A</v>
      </c>
      <c r="R140" s="356"/>
      <c r="S140" s="740" t="str">
        <f t="shared" ca="1" si="61"/>
        <v/>
      </c>
      <c r="T140" s="741" t="str">
        <f t="shared" ca="1" si="62"/>
        <v/>
      </c>
      <c r="U140" s="740" t="str">
        <f t="shared" ca="1" si="63"/>
        <v/>
      </c>
      <c r="V140" s="741" t="str">
        <f t="shared" ca="1" si="64"/>
        <v/>
      </c>
      <c r="W140" s="738" t="str">
        <f t="shared" ca="1" si="56"/>
        <v/>
      </c>
      <c r="X140" s="739" t="str">
        <f t="shared" ca="1" si="57"/>
        <v/>
      </c>
      <c r="Y140" s="362" t="e">
        <f ca="1">IF(OR(X140="% of Reading",X140="% of F.S"),1,INDEX(C$3:J$27,MATCH(X140,B$3:B$27,0),MATCH(AA140,C$2:J$2,0)))</f>
        <v>#N/A</v>
      </c>
      <c r="Z140" s="734" t="e">
        <f t="shared" ca="1" si="58"/>
        <v>#VALUE!</v>
      </c>
      <c r="AA140" s="735">
        <f t="shared" ca="1" si="59"/>
        <v>0</v>
      </c>
    </row>
    <row r="141" spans="2:27" ht="15" customHeight="1">
      <c r="B141" s="357">
        <f t="shared" si="65"/>
        <v>0</v>
      </c>
      <c r="C141" s="742">
        <f>Pressure_4_R2!E26</f>
        <v>0</v>
      </c>
      <c r="D141" s="743">
        <f>Pressure_4_R2!F26</f>
        <v>0</v>
      </c>
      <c r="E141" s="361">
        <f t="shared" si="60"/>
        <v>0</v>
      </c>
      <c r="F141" s="362" t="e">
        <f ca="1">INDEX($C$3:$J$27,MATCH(D141,$C$2:$J$2,0),MATCH(H141,$B$3:$B$27,0))</f>
        <v>#N/A</v>
      </c>
      <c r="G141" s="380" t="e">
        <f t="shared" ca="1" si="51"/>
        <v>#N/A</v>
      </c>
      <c r="H141" s="382">
        <f t="shared" ca="1" si="66"/>
        <v>0</v>
      </c>
      <c r="I141" s="358" t="str">
        <f t="shared" ca="1" si="67"/>
        <v/>
      </c>
      <c r="J141" s="359" t="str">
        <f t="shared" ca="1" si="68"/>
        <v/>
      </c>
      <c r="K141" s="358" t="str">
        <f t="shared" ca="1" si="69"/>
        <v/>
      </c>
      <c r="L141" s="361" t="str">
        <f t="shared" ca="1" si="70"/>
        <v/>
      </c>
      <c r="M141" s="383" t="str">
        <f t="shared" ca="1" si="52"/>
        <v/>
      </c>
      <c r="N141" s="383" t="str">
        <f t="shared" ca="1" si="53"/>
        <v/>
      </c>
      <c r="O141" s="327">
        <f t="shared" si="54"/>
        <v>0</v>
      </c>
      <c r="P141" s="370" t="e">
        <f ca="1">INDEX($C$3:$J$27,MATCH(D141,$C$2:$J$2,0),MATCH(H141,$B$3:$B$27,0))</f>
        <v>#N/A</v>
      </c>
      <c r="Q141" s="403" t="e">
        <f t="shared" ca="1" si="55"/>
        <v>#N/A</v>
      </c>
      <c r="R141" s="356"/>
      <c r="S141" s="740" t="str">
        <f t="shared" ca="1" si="61"/>
        <v/>
      </c>
      <c r="T141" s="741" t="str">
        <f t="shared" ca="1" si="62"/>
        <v/>
      </c>
      <c r="U141" s="740" t="str">
        <f t="shared" ca="1" si="63"/>
        <v/>
      </c>
      <c r="V141" s="741" t="str">
        <f t="shared" ca="1" si="64"/>
        <v/>
      </c>
      <c r="W141" s="738" t="str">
        <f t="shared" ca="1" si="56"/>
        <v/>
      </c>
      <c r="X141" s="739" t="str">
        <f t="shared" ca="1" si="57"/>
        <v/>
      </c>
      <c r="Y141" s="362" t="e">
        <f ca="1">IF(OR(X141="% of Reading",X141="% of F.S"),1,INDEX(C$3:J$27,MATCH(X141,B$3:B$27,0),MATCH(AA141,C$2:J$2,0)))</f>
        <v>#N/A</v>
      </c>
      <c r="Z141" s="734" t="e">
        <f t="shared" ca="1" si="58"/>
        <v>#VALUE!</v>
      </c>
      <c r="AA141" s="735">
        <f t="shared" ca="1" si="59"/>
        <v>0</v>
      </c>
    </row>
    <row r="142" spans="2:27" ht="15" customHeight="1">
      <c r="B142" s="357">
        <f t="shared" si="65"/>
        <v>0</v>
      </c>
      <c r="C142" s="742">
        <f>Pressure_4_R2!E27</f>
        <v>0</v>
      </c>
      <c r="D142" s="743">
        <f>Pressure_4_R2!F27</f>
        <v>0</v>
      </c>
      <c r="E142" s="361">
        <f t="shared" si="60"/>
        <v>0</v>
      </c>
      <c r="F142" s="362" t="e">
        <f ca="1">INDEX($C$3:$J$27,MATCH(D142,$C$2:$J$2,0),MATCH(H142,$B$3:$B$27,0))</f>
        <v>#N/A</v>
      </c>
      <c r="G142" s="380" t="e">
        <f t="shared" ca="1" si="51"/>
        <v>#N/A</v>
      </c>
      <c r="H142" s="382">
        <f t="shared" ca="1" si="66"/>
        <v>0</v>
      </c>
      <c r="I142" s="358" t="str">
        <f t="shared" ca="1" si="67"/>
        <v/>
      </c>
      <c r="J142" s="359" t="str">
        <f t="shared" ca="1" si="68"/>
        <v/>
      </c>
      <c r="K142" s="358" t="str">
        <f t="shared" ca="1" si="69"/>
        <v/>
      </c>
      <c r="L142" s="361" t="str">
        <f t="shared" ca="1" si="70"/>
        <v/>
      </c>
      <c r="M142" s="383" t="str">
        <f t="shared" ca="1" si="52"/>
        <v/>
      </c>
      <c r="N142" s="383" t="str">
        <f t="shared" ca="1" si="53"/>
        <v/>
      </c>
      <c r="O142" s="327">
        <f t="shared" si="54"/>
        <v>0</v>
      </c>
      <c r="P142" s="370" t="e">
        <f ca="1">INDEX($C$3:$J$27,MATCH(D142,$C$2:$J$2,0),MATCH(H142,$B$3:$B$27,0))</f>
        <v>#N/A</v>
      </c>
      <c r="Q142" s="403" t="e">
        <f t="shared" ca="1" si="55"/>
        <v>#N/A</v>
      </c>
      <c r="R142" s="356"/>
      <c r="S142" s="740" t="str">
        <f t="shared" ca="1" si="61"/>
        <v/>
      </c>
      <c r="T142" s="741" t="str">
        <f t="shared" ca="1" si="62"/>
        <v/>
      </c>
      <c r="U142" s="740" t="str">
        <f t="shared" ca="1" si="63"/>
        <v/>
      </c>
      <c r="V142" s="741" t="str">
        <f t="shared" ca="1" si="64"/>
        <v/>
      </c>
      <c r="W142" s="738" t="str">
        <f t="shared" ca="1" si="56"/>
        <v/>
      </c>
      <c r="X142" s="739" t="str">
        <f t="shared" ca="1" si="57"/>
        <v/>
      </c>
      <c r="Y142" s="362" t="e">
        <f ca="1">IF(OR(X142="% of Reading",X142="% of F.S"),1,INDEX(C$3:J$27,MATCH(X142,B$3:B$27,0),MATCH(AA142,C$2:J$2,0)))</f>
        <v>#N/A</v>
      </c>
      <c r="Z142" s="734" t="e">
        <f t="shared" ca="1" si="58"/>
        <v>#VALUE!</v>
      </c>
      <c r="AA142" s="735">
        <f t="shared" ca="1" si="59"/>
        <v>0</v>
      </c>
    </row>
    <row r="143" spans="2:27" ht="15" customHeight="1">
      <c r="B143" s="357">
        <f t="shared" si="65"/>
        <v>0</v>
      </c>
      <c r="C143" s="742">
        <f>Pressure_4_R2!E28</f>
        <v>0</v>
      </c>
      <c r="D143" s="743">
        <f>Pressure_4_R2!F28</f>
        <v>0</v>
      </c>
      <c r="E143" s="361">
        <f t="shared" si="60"/>
        <v>0</v>
      </c>
      <c r="F143" s="362" t="e">
        <f ca="1">INDEX($C$3:$J$27,MATCH(D143,$C$2:$J$2,0),MATCH(H143,$B$3:$B$27,0))</f>
        <v>#N/A</v>
      </c>
      <c r="G143" s="380" t="e">
        <f t="shared" ca="1" si="51"/>
        <v>#N/A</v>
      </c>
      <c r="H143" s="382">
        <f t="shared" ca="1" si="66"/>
        <v>0</v>
      </c>
      <c r="I143" s="358" t="str">
        <f t="shared" ca="1" si="67"/>
        <v/>
      </c>
      <c r="J143" s="359" t="str">
        <f t="shared" ca="1" si="68"/>
        <v/>
      </c>
      <c r="K143" s="358" t="str">
        <f t="shared" ca="1" si="69"/>
        <v/>
      </c>
      <c r="L143" s="361" t="str">
        <f t="shared" ca="1" si="70"/>
        <v/>
      </c>
      <c r="M143" s="383" t="str">
        <f t="shared" ca="1" si="52"/>
        <v/>
      </c>
      <c r="N143" s="383" t="str">
        <f t="shared" ca="1" si="53"/>
        <v/>
      </c>
      <c r="O143" s="327">
        <f t="shared" si="54"/>
        <v>0</v>
      </c>
      <c r="P143" s="370" t="e">
        <f ca="1">INDEX($C$3:$J$27,MATCH(D143,$C$2:$J$2,0),MATCH(H143,$B$3:$B$27,0))</f>
        <v>#N/A</v>
      </c>
      <c r="Q143" s="403" t="e">
        <f t="shared" ca="1" si="55"/>
        <v>#N/A</v>
      </c>
      <c r="R143" s="356"/>
      <c r="S143" s="740" t="str">
        <f t="shared" ca="1" si="61"/>
        <v/>
      </c>
      <c r="T143" s="741" t="str">
        <f t="shared" ca="1" si="62"/>
        <v/>
      </c>
      <c r="U143" s="740" t="str">
        <f t="shared" ca="1" si="63"/>
        <v/>
      </c>
      <c r="V143" s="741" t="str">
        <f t="shared" ca="1" si="64"/>
        <v/>
      </c>
      <c r="W143" s="738" t="str">
        <f t="shared" ca="1" si="56"/>
        <v/>
      </c>
      <c r="X143" s="739" t="str">
        <f t="shared" ca="1" si="57"/>
        <v/>
      </c>
      <c r="Y143" s="362" t="e">
        <f ca="1">IF(OR(X143="% of Reading",X143="% of F.S"),1,INDEX(C$3:J$27,MATCH(X143,B$3:B$27,0),MATCH(AA143,C$2:J$2,0)))</f>
        <v>#N/A</v>
      </c>
      <c r="Z143" s="734" t="e">
        <f t="shared" ca="1" si="58"/>
        <v>#VALUE!</v>
      </c>
      <c r="AA143" s="735">
        <f t="shared" ca="1" si="59"/>
        <v>0</v>
      </c>
    </row>
    <row r="144" spans="2:27" ht="15" customHeight="1">
      <c r="B144" s="357">
        <f t="shared" si="65"/>
        <v>0</v>
      </c>
      <c r="C144" s="742">
        <f>Pressure_4_R2!E29</f>
        <v>0</v>
      </c>
      <c r="D144" s="743">
        <f>Pressure_4_R2!F29</f>
        <v>0</v>
      </c>
      <c r="E144" s="361">
        <f t="shared" si="60"/>
        <v>0</v>
      </c>
      <c r="F144" s="362" t="e">
        <f ca="1">INDEX($C$3:$J$27,MATCH(D144,$C$2:$J$2,0),MATCH(H144,$B$3:$B$27,0))</f>
        <v>#N/A</v>
      </c>
      <c r="G144" s="380" t="e">
        <f t="shared" ca="1" si="51"/>
        <v>#N/A</v>
      </c>
      <c r="H144" s="382">
        <f t="shared" ca="1" si="66"/>
        <v>0</v>
      </c>
      <c r="I144" s="358" t="str">
        <f t="shared" ca="1" si="67"/>
        <v/>
      </c>
      <c r="J144" s="359" t="str">
        <f t="shared" ca="1" si="68"/>
        <v/>
      </c>
      <c r="K144" s="358" t="str">
        <f t="shared" ca="1" si="69"/>
        <v/>
      </c>
      <c r="L144" s="361" t="str">
        <f t="shared" ca="1" si="70"/>
        <v/>
      </c>
      <c r="M144" s="383" t="str">
        <f t="shared" ca="1" si="52"/>
        <v/>
      </c>
      <c r="N144" s="383" t="str">
        <f t="shared" ca="1" si="53"/>
        <v/>
      </c>
      <c r="O144" s="327">
        <f t="shared" si="54"/>
        <v>0</v>
      </c>
      <c r="P144" s="370" t="e">
        <f ca="1">INDEX($C$3:$J$27,MATCH(D144,$C$2:$J$2,0),MATCH(H144,$B$3:$B$27,0))</f>
        <v>#N/A</v>
      </c>
      <c r="Q144" s="403" t="e">
        <f t="shared" ca="1" si="55"/>
        <v>#N/A</v>
      </c>
      <c r="R144" s="356"/>
      <c r="S144" s="740" t="str">
        <f t="shared" ca="1" si="61"/>
        <v/>
      </c>
      <c r="T144" s="741" t="str">
        <f t="shared" ca="1" si="62"/>
        <v/>
      </c>
      <c r="U144" s="740" t="str">
        <f t="shared" ca="1" si="63"/>
        <v/>
      </c>
      <c r="V144" s="741" t="str">
        <f t="shared" ca="1" si="64"/>
        <v/>
      </c>
      <c r="W144" s="738" t="str">
        <f t="shared" ca="1" si="56"/>
        <v/>
      </c>
      <c r="X144" s="739" t="str">
        <f t="shared" ca="1" si="57"/>
        <v/>
      </c>
      <c r="Y144" s="362" t="e">
        <f ca="1">IF(OR(X144="% of Reading",X144="% of F.S"),1,INDEX(C$3:J$27,MATCH(X144,B$3:B$27,0),MATCH(AA144,C$2:J$2,0)))</f>
        <v>#N/A</v>
      </c>
      <c r="Z144" s="734" t="e">
        <f t="shared" ca="1" si="58"/>
        <v>#VALUE!</v>
      </c>
      <c r="AA144" s="735">
        <f t="shared" ca="1" si="59"/>
        <v>0</v>
      </c>
    </row>
    <row r="145" spans="1:27" ht="15" customHeight="1">
      <c r="B145" s="357">
        <f t="shared" si="65"/>
        <v>0</v>
      </c>
      <c r="C145" s="742">
        <f>Pressure_4_R2!E30</f>
        <v>0</v>
      </c>
      <c r="D145" s="743">
        <f>Pressure_4_R2!F30</f>
        <v>0</v>
      </c>
      <c r="E145" s="361">
        <f t="shared" si="60"/>
        <v>0</v>
      </c>
      <c r="F145" s="362" t="e">
        <f ca="1">INDEX($C$3:$J$27,MATCH(D145,$C$2:$J$2,0),MATCH(H145,$B$3:$B$27,0))</f>
        <v>#N/A</v>
      </c>
      <c r="G145" s="380" t="e">
        <f t="shared" ca="1" si="51"/>
        <v>#N/A</v>
      </c>
      <c r="H145" s="382">
        <f t="shared" ca="1" si="66"/>
        <v>0</v>
      </c>
      <c r="I145" s="358" t="str">
        <f t="shared" ca="1" si="67"/>
        <v/>
      </c>
      <c r="J145" s="359" t="str">
        <f t="shared" ca="1" si="68"/>
        <v/>
      </c>
      <c r="K145" s="358" t="str">
        <f t="shared" ca="1" si="69"/>
        <v/>
      </c>
      <c r="L145" s="361" t="str">
        <f t="shared" ca="1" si="70"/>
        <v/>
      </c>
      <c r="M145" s="383" t="str">
        <f t="shared" ca="1" si="52"/>
        <v/>
      </c>
      <c r="N145" s="383" t="str">
        <f t="shared" ca="1" si="53"/>
        <v/>
      </c>
      <c r="O145" s="327">
        <f t="shared" si="54"/>
        <v>0</v>
      </c>
      <c r="P145" s="370" t="e">
        <f ca="1">INDEX($C$3:$J$27,MATCH(D145,$C$2:$J$2,0),MATCH(H145,$B$3:$B$27,0))</f>
        <v>#N/A</v>
      </c>
      <c r="Q145" s="403" t="e">
        <f t="shared" ca="1" si="55"/>
        <v>#N/A</v>
      </c>
      <c r="R145" s="356"/>
      <c r="S145" s="740" t="str">
        <f t="shared" ca="1" si="61"/>
        <v/>
      </c>
      <c r="T145" s="741" t="str">
        <f t="shared" ca="1" si="62"/>
        <v/>
      </c>
      <c r="U145" s="740" t="str">
        <f t="shared" ca="1" si="63"/>
        <v/>
      </c>
      <c r="V145" s="741" t="str">
        <f t="shared" ca="1" si="64"/>
        <v/>
      </c>
      <c r="W145" s="738" t="str">
        <f t="shared" ca="1" si="56"/>
        <v/>
      </c>
      <c r="X145" s="739" t="str">
        <f t="shared" ca="1" si="57"/>
        <v/>
      </c>
      <c r="Y145" s="362" t="e">
        <f ca="1">IF(OR(X145="% of Reading",X145="% of F.S"),1,INDEX(C$3:J$27,MATCH(X145,B$3:B$27,0),MATCH(AA145,C$2:J$2,0)))</f>
        <v>#N/A</v>
      </c>
      <c r="Z145" s="734" t="e">
        <f t="shared" ca="1" si="58"/>
        <v>#VALUE!</v>
      </c>
      <c r="AA145" s="735">
        <f t="shared" ca="1" si="59"/>
        <v>0</v>
      </c>
    </row>
    <row r="146" spans="1:27" ht="15" customHeight="1">
      <c r="B146" s="357">
        <f t="shared" si="65"/>
        <v>0</v>
      </c>
      <c r="C146" s="742">
        <f>Pressure_4_R2!E31</f>
        <v>0</v>
      </c>
      <c r="D146" s="743">
        <f>Pressure_4_R2!F31</f>
        <v>0</v>
      </c>
      <c r="E146" s="361">
        <f t="shared" si="60"/>
        <v>0</v>
      </c>
      <c r="F146" s="362" t="e">
        <f ca="1">INDEX($C$3:$J$27,MATCH(D146,$C$2:$J$2,0),MATCH(H146,$B$3:$B$27,0))</f>
        <v>#N/A</v>
      </c>
      <c r="G146" s="380" t="e">
        <f t="shared" ca="1" si="51"/>
        <v>#N/A</v>
      </c>
      <c r="H146" s="382">
        <f t="shared" ca="1" si="66"/>
        <v>0</v>
      </c>
      <c r="I146" s="358" t="str">
        <f t="shared" ca="1" si="67"/>
        <v/>
      </c>
      <c r="J146" s="359" t="str">
        <f t="shared" ca="1" si="68"/>
        <v/>
      </c>
      <c r="K146" s="358" t="str">
        <f t="shared" ca="1" si="69"/>
        <v/>
      </c>
      <c r="L146" s="361" t="str">
        <f t="shared" ca="1" si="70"/>
        <v/>
      </c>
      <c r="M146" s="383" t="str">
        <f t="shared" ca="1" si="52"/>
        <v/>
      </c>
      <c r="N146" s="383" t="str">
        <f t="shared" ca="1" si="53"/>
        <v/>
      </c>
      <c r="O146" s="327">
        <f t="shared" si="54"/>
        <v>0</v>
      </c>
      <c r="P146" s="370" t="e">
        <f ca="1">INDEX($C$3:$J$27,MATCH(D146,$C$2:$J$2,0),MATCH(H146,$B$3:$B$27,0))</f>
        <v>#N/A</v>
      </c>
      <c r="Q146" s="403" t="e">
        <f t="shared" ca="1" si="55"/>
        <v>#N/A</v>
      </c>
      <c r="R146" s="356"/>
      <c r="S146" s="740" t="str">
        <f t="shared" ca="1" si="61"/>
        <v/>
      </c>
      <c r="T146" s="741" t="str">
        <f t="shared" ca="1" si="62"/>
        <v/>
      </c>
      <c r="U146" s="740" t="str">
        <f t="shared" ca="1" si="63"/>
        <v/>
      </c>
      <c r="V146" s="741" t="str">
        <f t="shared" ca="1" si="64"/>
        <v/>
      </c>
      <c r="W146" s="738" t="str">
        <f t="shared" ca="1" si="56"/>
        <v/>
      </c>
      <c r="X146" s="739" t="str">
        <f t="shared" ca="1" si="57"/>
        <v/>
      </c>
      <c r="Y146" s="362" t="e">
        <f ca="1">IF(OR(X146="% of Reading",X146="% of F.S"),1,INDEX(C$3:J$27,MATCH(X146,B$3:B$27,0),MATCH(AA146,C$2:J$2,0)))</f>
        <v>#N/A</v>
      </c>
      <c r="Z146" s="734" t="e">
        <f t="shared" ca="1" si="58"/>
        <v>#VALUE!</v>
      </c>
      <c r="AA146" s="735">
        <f t="shared" ca="1" si="59"/>
        <v>0</v>
      </c>
    </row>
    <row r="147" spans="1:27" ht="15" customHeight="1">
      <c r="B147" s="357">
        <f t="shared" si="65"/>
        <v>0</v>
      </c>
      <c r="C147" s="742">
        <f>Pressure_4_R2!E32</f>
        <v>0</v>
      </c>
      <c r="D147" s="743">
        <f>Pressure_4_R2!F32</f>
        <v>0</v>
      </c>
      <c r="E147" s="361">
        <f t="shared" si="60"/>
        <v>0</v>
      </c>
      <c r="F147" s="362" t="e">
        <f ca="1">INDEX($C$3:$J$27,MATCH(D147,$C$2:$J$2,0),MATCH(H147,$B$3:$B$27,0))</f>
        <v>#N/A</v>
      </c>
      <c r="G147" s="380" t="e">
        <f t="shared" ca="1" si="51"/>
        <v>#N/A</v>
      </c>
      <c r="H147" s="382">
        <f t="shared" ca="1" si="66"/>
        <v>0</v>
      </c>
      <c r="I147" s="358" t="str">
        <f t="shared" ca="1" si="67"/>
        <v/>
      </c>
      <c r="J147" s="359" t="str">
        <f t="shared" ca="1" si="68"/>
        <v/>
      </c>
      <c r="K147" s="358" t="str">
        <f t="shared" ca="1" si="69"/>
        <v/>
      </c>
      <c r="L147" s="361" t="str">
        <f t="shared" ca="1" si="70"/>
        <v/>
      </c>
      <c r="M147" s="383" t="str">
        <f t="shared" ca="1" si="52"/>
        <v/>
      </c>
      <c r="N147" s="383" t="str">
        <f t="shared" ca="1" si="53"/>
        <v/>
      </c>
      <c r="O147" s="327">
        <f t="shared" si="54"/>
        <v>0</v>
      </c>
      <c r="P147" s="370" t="e">
        <f ca="1">INDEX($C$3:$J$27,MATCH(D147,$C$2:$J$2,0),MATCH(H147,$B$3:$B$27,0))</f>
        <v>#N/A</v>
      </c>
      <c r="Q147" s="403" t="e">
        <f t="shared" ca="1" si="55"/>
        <v>#N/A</v>
      </c>
      <c r="R147" s="356"/>
      <c r="S147" s="740" t="str">
        <f t="shared" ca="1" si="61"/>
        <v/>
      </c>
      <c r="T147" s="741" t="str">
        <f t="shared" ca="1" si="62"/>
        <v/>
      </c>
      <c r="U147" s="740" t="str">
        <f t="shared" ca="1" si="63"/>
        <v/>
      </c>
      <c r="V147" s="741" t="str">
        <f t="shared" ca="1" si="64"/>
        <v/>
      </c>
      <c r="W147" s="738" t="str">
        <f t="shared" ca="1" si="56"/>
        <v/>
      </c>
      <c r="X147" s="739" t="str">
        <f t="shared" ca="1" si="57"/>
        <v/>
      </c>
      <c r="Y147" s="362" t="e">
        <f ca="1">IF(OR(X147="% of Reading",X147="% of F.S"),1,INDEX(C$3:J$27,MATCH(X147,B$3:B$27,0),MATCH(AA147,C$2:J$2,0)))</f>
        <v>#N/A</v>
      </c>
      <c r="Z147" s="734" t="e">
        <f t="shared" ca="1" si="58"/>
        <v>#VALUE!</v>
      </c>
      <c r="AA147" s="735">
        <f t="shared" ca="1" si="59"/>
        <v>0</v>
      </c>
    </row>
    <row r="148" spans="1:27" ht="15" customHeight="1">
      <c r="B148" s="357">
        <f t="shared" si="65"/>
        <v>0</v>
      </c>
      <c r="C148" s="742">
        <f>Pressure_4_R2!E33</f>
        <v>0</v>
      </c>
      <c r="D148" s="743">
        <f>Pressure_4_R2!F33</f>
        <v>0</v>
      </c>
      <c r="E148" s="361">
        <f t="shared" si="60"/>
        <v>0</v>
      </c>
      <c r="F148" s="362" t="e">
        <f ca="1">INDEX($C$3:$J$27,MATCH(D148,$C$2:$J$2,0),MATCH(H148,$B$3:$B$27,0))</f>
        <v>#N/A</v>
      </c>
      <c r="G148" s="380" t="e">
        <f t="shared" ca="1" si="51"/>
        <v>#N/A</v>
      </c>
      <c r="H148" s="382">
        <f t="shared" ca="1" si="66"/>
        <v>0</v>
      </c>
      <c r="I148" s="358" t="str">
        <f t="shared" ca="1" si="67"/>
        <v/>
      </c>
      <c r="J148" s="359" t="str">
        <f t="shared" ca="1" si="68"/>
        <v/>
      </c>
      <c r="K148" s="358" t="str">
        <f t="shared" ca="1" si="69"/>
        <v/>
      </c>
      <c r="L148" s="361" t="str">
        <f t="shared" ca="1" si="70"/>
        <v/>
      </c>
      <c r="M148" s="383" t="str">
        <f t="shared" ca="1" si="52"/>
        <v/>
      </c>
      <c r="N148" s="383" t="str">
        <f t="shared" ca="1" si="53"/>
        <v/>
      </c>
      <c r="O148" s="327">
        <f t="shared" si="54"/>
        <v>0</v>
      </c>
      <c r="P148" s="370" t="e">
        <f ca="1">INDEX($C$3:$J$27,MATCH(D148,$C$2:$J$2,0),MATCH(H148,$B$3:$B$27,0))</f>
        <v>#N/A</v>
      </c>
      <c r="Q148" s="403" t="e">
        <f t="shared" ca="1" si="55"/>
        <v>#N/A</v>
      </c>
      <c r="R148" s="356"/>
      <c r="S148" s="740" t="str">
        <f t="shared" ca="1" si="61"/>
        <v/>
      </c>
      <c r="T148" s="741" t="str">
        <f t="shared" ca="1" si="62"/>
        <v/>
      </c>
      <c r="U148" s="740" t="str">
        <f t="shared" ca="1" si="63"/>
        <v/>
      </c>
      <c r="V148" s="741" t="str">
        <f t="shared" ca="1" si="64"/>
        <v/>
      </c>
      <c r="W148" s="738" t="str">
        <f t="shared" ca="1" si="56"/>
        <v/>
      </c>
      <c r="X148" s="739" t="str">
        <f t="shared" ca="1" si="57"/>
        <v/>
      </c>
      <c r="Y148" s="362" t="e">
        <f ca="1">IF(OR(X148="% of Reading",X148="% of F.S"),1,INDEX(C$3:J$27,MATCH(X148,B$3:B$27,0),MATCH(AA148,C$2:J$2,0)))</f>
        <v>#N/A</v>
      </c>
      <c r="Z148" s="734" t="e">
        <f t="shared" ca="1" si="58"/>
        <v>#VALUE!</v>
      </c>
      <c r="AA148" s="735">
        <f t="shared" ca="1" si="59"/>
        <v>0</v>
      </c>
    </row>
    <row r="149" spans="1:27" s="67" customFormat="1" ht="15" customHeight="1">
      <c r="A149" s="58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S149" s="74"/>
      <c r="T149" s="74"/>
      <c r="U149" s="74"/>
      <c r="V149" s="74"/>
      <c r="W149" s="74"/>
      <c r="X149" s="74"/>
      <c r="Y149" s="74"/>
      <c r="Z149" s="74"/>
    </row>
    <row r="150" spans="1:27" s="67" customFormat="1" ht="15" customHeight="1">
      <c r="A150" s="58"/>
      <c r="B150" s="251" t="s">
        <v>786</v>
      </c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74"/>
      <c r="X150" s="74"/>
      <c r="Y150" s="74"/>
      <c r="Z150" s="74"/>
    </row>
    <row r="151" spans="1:27" s="67" customFormat="1" ht="15" customHeight="1">
      <c r="A151" s="58"/>
      <c r="B151" s="394" t="s">
        <v>800</v>
      </c>
      <c r="C151" s="747" t="s">
        <v>766</v>
      </c>
      <c r="D151" s="748"/>
      <c r="E151" s="747" t="s">
        <v>799</v>
      </c>
      <c r="F151" s="748"/>
      <c r="G151" s="747" t="s">
        <v>789</v>
      </c>
      <c r="H151" s="748"/>
      <c r="I151" s="750" t="s">
        <v>787</v>
      </c>
      <c r="J151" s="750"/>
      <c r="K151" s="402" t="s">
        <v>785</v>
      </c>
      <c r="L151" s="747" t="s">
        <v>766</v>
      </c>
      <c r="M151" s="748"/>
      <c r="N151" s="747" t="s">
        <v>799</v>
      </c>
      <c r="O151" s="748"/>
      <c r="P151" s="747" t="s">
        <v>790</v>
      </c>
      <c r="Q151" s="748"/>
      <c r="R151" s="747" t="s">
        <v>787</v>
      </c>
      <c r="S151" s="750"/>
      <c r="T151" s="402" t="s">
        <v>785</v>
      </c>
      <c r="U151" s="678" t="s">
        <v>788</v>
      </c>
      <c r="V151" s="679"/>
      <c r="W151" s="74"/>
      <c r="X151" s="74"/>
      <c r="Y151" s="74"/>
      <c r="Z151" s="74"/>
    </row>
    <row r="152" spans="1:27" s="67" customFormat="1" ht="15" customHeight="1">
      <c r="A152" s="58"/>
      <c r="B152" s="327">
        <f>IF(B119="20408-0",MAX(E$37,E$119,E$201,E$283),E119)</f>
        <v>0</v>
      </c>
      <c r="C152" s="746" t="str">
        <f ca="1">J114</f>
        <v/>
      </c>
      <c r="D152" s="744" t="str">
        <f ca="1">K114</f>
        <v/>
      </c>
      <c r="E152" s="745" t="str">
        <f ca="1">J115</f>
        <v/>
      </c>
      <c r="F152" s="745" t="str">
        <f ca="1">K115</f>
        <v/>
      </c>
      <c r="G152" s="738" t="str">
        <f t="shared" ref="G152:G181" ca="1" si="71">IF($B119="20409-0",C152,IF($E119&lt;=0,E152,IF($C119&lt;0,E152,C152)))</f>
        <v/>
      </c>
      <c r="H152" s="744" t="str">
        <f t="shared" ref="H152:H181" ca="1" si="72">IF($B119="20409-0",D152,IF($E119&lt;=0,F152,IF($C119&lt;0,F152,D152)))</f>
        <v/>
      </c>
      <c r="I152" s="745" t="str">
        <f t="shared" ref="I152:I181" ca="1" si="73">IF(H152="% of Reading",G152%*$C119,IF(H152="% of F.S",G152%*$B152,G152))</f>
        <v/>
      </c>
      <c r="J152" s="745" t="str">
        <f t="shared" ref="J152:J181" ca="1" si="74">IF(OR(H152="% of Reading",H152="% of F.S"),$D119,H152)</f>
        <v/>
      </c>
      <c r="K152" s="362" t="e">
        <f ca="1">INDEX($C$3:$J$27,MATCH(J152,$B$3:$B$27,0),MATCH($V152,$C$2:$J$2,0))</f>
        <v>#N/A</v>
      </c>
      <c r="L152" s="746" t="str">
        <f ca="1">L114</f>
        <v/>
      </c>
      <c r="M152" s="744" t="str">
        <f ca="1">M114</f>
        <v/>
      </c>
      <c r="N152" s="745" t="str">
        <f ca="1">L115</f>
        <v/>
      </c>
      <c r="O152" s="745" t="str">
        <f ca="1">M115</f>
        <v/>
      </c>
      <c r="P152" s="738" t="str">
        <f t="shared" ref="P152:P181" ca="1" si="75">IF($B119="20409-0",L152,IF($E119&lt;=0,N152,IF($C119&lt;0,N152,L152)))</f>
        <v/>
      </c>
      <c r="Q152" s="744" t="str">
        <f t="shared" ref="Q152:Q181" ca="1" si="76">IF($B119="20409-0",M152,IF($E119&lt;=0,O152,IF($C119&lt;0,O152,M152)))</f>
        <v/>
      </c>
      <c r="R152" s="745" t="str">
        <f t="shared" ref="R152:R181" ca="1" si="77">IF(Q152="% of Reading",P152%*$C119,IF(Q152="% of F.S",P152%*$B152,P152))</f>
        <v/>
      </c>
      <c r="S152" s="745" t="str">
        <f t="shared" ref="S152:S181" ca="1" si="78">IF(OR(Q152="% of Reading",Q152="% of F.S"),$D119,Q152)</f>
        <v/>
      </c>
      <c r="T152" s="362" t="e">
        <f ca="1">INDEX($C$3:$J$27,MATCH(S152,$B$3:$B$27,0),MATCH($V152,$C$2:$J$2,0))</f>
        <v>#N/A</v>
      </c>
      <c r="U152" s="734" t="e">
        <f t="shared" ref="U152:U181" ca="1" si="79">I152*K152+IF(S152=0,0,R152*T152)</f>
        <v>#VALUE!</v>
      </c>
      <c r="V152" s="751">
        <f t="shared" ref="V152:V181" ca="1" si="80">H119</f>
        <v>0</v>
      </c>
      <c r="W152" s="74"/>
      <c r="X152" s="74"/>
      <c r="Y152" s="74"/>
      <c r="Z152" s="74"/>
    </row>
    <row r="153" spans="1:27" s="67" customFormat="1" ht="15" customHeight="1">
      <c r="A153" s="58"/>
      <c r="B153" s="358">
        <f t="shared" ref="B153:B181" si="81">B152</f>
        <v>0</v>
      </c>
      <c r="C153" s="740" t="str">
        <f t="shared" ref="C153:C181" ca="1" si="82">C152</f>
        <v/>
      </c>
      <c r="D153" s="741" t="str">
        <f t="shared" ref="D153:D181" ca="1" si="83">D152</f>
        <v/>
      </c>
      <c r="E153" s="740" t="str">
        <f t="shared" ref="E153:E181" ca="1" si="84">E152</f>
        <v/>
      </c>
      <c r="F153" s="741" t="str">
        <f t="shared" ref="F153:F181" ca="1" si="85">F152</f>
        <v/>
      </c>
      <c r="G153" s="738" t="str">
        <f t="shared" ca="1" si="71"/>
        <v/>
      </c>
      <c r="H153" s="744" t="str">
        <f t="shared" ca="1" si="72"/>
        <v/>
      </c>
      <c r="I153" s="745" t="str">
        <f t="shared" ca="1" si="73"/>
        <v/>
      </c>
      <c r="J153" s="745" t="str">
        <f t="shared" ca="1" si="74"/>
        <v/>
      </c>
      <c r="K153" s="362" t="e">
        <f t="shared" ref="K153:K181" ca="1" si="86">INDEX($C$3:$J$27,MATCH(J153,$B$3:$B$27,0),MATCH($V153,$C$2:$J$2,0))</f>
        <v>#N/A</v>
      </c>
      <c r="L153" s="740" t="str">
        <f t="shared" ref="L153:L181" ca="1" si="87">L152</f>
        <v/>
      </c>
      <c r="M153" s="741" t="str">
        <f t="shared" ref="M153:M181" ca="1" si="88">M152</f>
        <v/>
      </c>
      <c r="N153" s="740" t="str">
        <f t="shared" ref="N153:N181" ca="1" si="89">N152</f>
        <v/>
      </c>
      <c r="O153" s="741" t="str">
        <f t="shared" ref="O153:O181" ca="1" si="90">O152</f>
        <v/>
      </c>
      <c r="P153" s="738" t="str">
        <f t="shared" ca="1" si="75"/>
        <v/>
      </c>
      <c r="Q153" s="744" t="str">
        <f t="shared" ca="1" si="76"/>
        <v/>
      </c>
      <c r="R153" s="745" t="str">
        <f t="shared" ca="1" si="77"/>
        <v/>
      </c>
      <c r="S153" s="745" t="str">
        <f t="shared" ca="1" si="78"/>
        <v/>
      </c>
      <c r="T153" s="362" t="e">
        <f t="shared" ref="T153:T181" ca="1" si="91">INDEX($C$3:$J$27,MATCH(S153,$B$3:$B$27,0),MATCH($V153,$C$2:$J$2,0))</f>
        <v>#N/A</v>
      </c>
      <c r="U153" s="734" t="e">
        <f t="shared" ca="1" si="79"/>
        <v>#VALUE!</v>
      </c>
      <c r="V153" s="751">
        <f t="shared" ca="1" si="80"/>
        <v>0</v>
      </c>
      <c r="W153" s="74"/>
      <c r="X153" s="74"/>
      <c r="Y153" s="74"/>
      <c r="Z153" s="74"/>
    </row>
    <row r="154" spans="1:27" s="67" customFormat="1" ht="15" customHeight="1">
      <c r="A154" s="58"/>
      <c r="B154" s="358">
        <f t="shared" si="81"/>
        <v>0</v>
      </c>
      <c r="C154" s="740" t="str">
        <f t="shared" ca="1" si="82"/>
        <v/>
      </c>
      <c r="D154" s="741" t="str">
        <f t="shared" ca="1" si="83"/>
        <v/>
      </c>
      <c r="E154" s="740" t="str">
        <f t="shared" ca="1" si="84"/>
        <v/>
      </c>
      <c r="F154" s="741" t="str">
        <f t="shared" ca="1" si="85"/>
        <v/>
      </c>
      <c r="G154" s="738" t="str">
        <f t="shared" ca="1" si="71"/>
        <v/>
      </c>
      <c r="H154" s="744" t="str">
        <f t="shared" ca="1" si="72"/>
        <v/>
      </c>
      <c r="I154" s="745" t="str">
        <f t="shared" ca="1" si="73"/>
        <v/>
      </c>
      <c r="J154" s="745" t="str">
        <f t="shared" ca="1" si="74"/>
        <v/>
      </c>
      <c r="K154" s="362" t="e">
        <f t="shared" ca="1" si="86"/>
        <v>#N/A</v>
      </c>
      <c r="L154" s="740" t="str">
        <f t="shared" ca="1" si="87"/>
        <v/>
      </c>
      <c r="M154" s="741" t="str">
        <f t="shared" ca="1" si="88"/>
        <v/>
      </c>
      <c r="N154" s="740" t="str">
        <f t="shared" ca="1" si="89"/>
        <v/>
      </c>
      <c r="O154" s="741" t="str">
        <f t="shared" ca="1" si="90"/>
        <v/>
      </c>
      <c r="P154" s="738" t="str">
        <f t="shared" ca="1" si="75"/>
        <v/>
      </c>
      <c r="Q154" s="744" t="str">
        <f t="shared" ca="1" si="76"/>
        <v/>
      </c>
      <c r="R154" s="745" t="str">
        <f t="shared" ca="1" si="77"/>
        <v/>
      </c>
      <c r="S154" s="745" t="str">
        <f t="shared" ca="1" si="78"/>
        <v/>
      </c>
      <c r="T154" s="362" t="e">
        <f t="shared" ca="1" si="91"/>
        <v>#N/A</v>
      </c>
      <c r="U154" s="734" t="e">
        <f t="shared" ca="1" si="79"/>
        <v>#VALUE!</v>
      </c>
      <c r="V154" s="751">
        <f t="shared" ca="1" si="80"/>
        <v>0</v>
      </c>
      <c r="W154" s="74"/>
      <c r="X154" s="74"/>
      <c r="Y154" s="74"/>
      <c r="Z154" s="74"/>
    </row>
    <row r="155" spans="1:27" s="67" customFormat="1" ht="15" customHeight="1">
      <c r="A155" s="58"/>
      <c r="B155" s="358">
        <f t="shared" si="81"/>
        <v>0</v>
      </c>
      <c r="C155" s="740" t="str">
        <f t="shared" ca="1" si="82"/>
        <v/>
      </c>
      <c r="D155" s="741" t="str">
        <f t="shared" ca="1" si="83"/>
        <v/>
      </c>
      <c r="E155" s="740" t="str">
        <f t="shared" ca="1" si="84"/>
        <v/>
      </c>
      <c r="F155" s="741" t="str">
        <f t="shared" ca="1" si="85"/>
        <v/>
      </c>
      <c r="G155" s="738" t="str">
        <f t="shared" ca="1" si="71"/>
        <v/>
      </c>
      <c r="H155" s="744" t="str">
        <f t="shared" ca="1" si="72"/>
        <v/>
      </c>
      <c r="I155" s="745" t="str">
        <f t="shared" ca="1" si="73"/>
        <v/>
      </c>
      <c r="J155" s="745" t="str">
        <f t="shared" ca="1" si="74"/>
        <v/>
      </c>
      <c r="K155" s="362" t="e">
        <f t="shared" ca="1" si="86"/>
        <v>#N/A</v>
      </c>
      <c r="L155" s="740" t="str">
        <f t="shared" ca="1" si="87"/>
        <v/>
      </c>
      <c r="M155" s="741" t="str">
        <f t="shared" ca="1" si="88"/>
        <v/>
      </c>
      <c r="N155" s="740" t="str">
        <f t="shared" ca="1" si="89"/>
        <v/>
      </c>
      <c r="O155" s="741" t="str">
        <f t="shared" ca="1" si="90"/>
        <v/>
      </c>
      <c r="P155" s="738" t="str">
        <f t="shared" ca="1" si="75"/>
        <v/>
      </c>
      <c r="Q155" s="744" t="str">
        <f t="shared" ca="1" si="76"/>
        <v/>
      </c>
      <c r="R155" s="745" t="str">
        <f t="shared" ca="1" si="77"/>
        <v/>
      </c>
      <c r="S155" s="745" t="str">
        <f t="shared" ca="1" si="78"/>
        <v/>
      </c>
      <c r="T155" s="362" t="e">
        <f t="shared" ca="1" si="91"/>
        <v>#N/A</v>
      </c>
      <c r="U155" s="734" t="e">
        <f t="shared" ca="1" si="79"/>
        <v>#VALUE!</v>
      </c>
      <c r="V155" s="751">
        <f t="shared" ca="1" si="80"/>
        <v>0</v>
      </c>
      <c r="W155" s="74"/>
      <c r="X155" s="74"/>
      <c r="Y155" s="74"/>
      <c r="Z155" s="74"/>
    </row>
    <row r="156" spans="1:27" s="67" customFormat="1" ht="15" customHeight="1">
      <c r="A156" s="58"/>
      <c r="B156" s="358">
        <f t="shared" si="81"/>
        <v>0</v>
      </c>
      <c r="C156" s="740" t="str">
        <f t="shared" ca="1" si="82"/>
        <v/>
      </c>
      <c r="D156" s="741" t="str">
        <f t="shared" ca="1" si="83"/>
        <v/>
      </c>
      <c r="E156" s="740" t="str">
        <f t="shared" ca="1" si="84"/>
        <v/>
      </c>
      <c r="F156" s="741" t="str">
        <f t="shared" ca="1" si="85"/>
        <v/>
      </c>
      <c r="G156" s="738" t="str">
        <f t="shared" ca="1" si="71"/>
        <v/>
      </c>
      <c r="H156" s="744" t="str">
        <f t="shared" ca="1" si="72"/>
        <v/>
      </c>
      <c r="I156" s="745" t="str">
        <f t="shared" ca="1" si="73"/>
        <v/>
      </c>
      <c r="J156" s="745" t="str">
        <f t="shared" ca="1" si="74"/>
        <v/>
      </c>
      <c r="K156" s="362" t="e">
        <f t="shared" ca="1" si="86"/>
        <v>#N/A</v>
      </c>
      <c r="L156" s="740" t="str">
        <f t="shared" ca="1" si="87"/>
        <v/>
      </c>
      <c r="M156" s="741" t="str">
        <f t="shared" ca="1" si="88"/>
        <v/>
      </c>
      <c r="N156" s="740" t="str">
        <f t="shared" ca="1" si="89"/>
        <v/>
      </c>
      <c r="O156" s="741" t="str">
        <f t="shared" ca="1" si="90"/>
        <v/>
      </c>
      <c r="P156" s="738" t="str">
        <f t="shared" ca="1" si="75"/>
        <v/>
      </c>
      <c r="Q156" s="744" t="str">
        <f t="shared" ca="1" si="76"/>
        <v/>
      </c>
      <c r="R156" s="745" t="str">
        <f t="shared" ca="1" si="77"/>
        <v/>
      </c>
      <c r="S156" s="745" t="str">
        <f t="shared" ca="1" si="78"/>
        <v/>
      </c>
      <c r="T156" s="362" t="e">
        <f t="shared" ca="1" si="91"/>
        <v>#N/A</v>
      </c>
      <c r="U156" s="734" t="e">
        <f t="shared" ca="1" si="79"/>
        <v>#VALUE!</v>
      </c>
      <c r="V156" s="751">
        <f t="shared" ca="1" si="80"/>
        <v>0</v>
      </c>
      <c r="W156" s="74"/>
      <c r="X156" s="74"/>
      <c r="Y156" s="74"/>
      <c r="Z156" s="74"/>
    </row>
    <row r="157" spans="1:27" s="67" customFormat="1" ht="15" customHeight="1">
      <c r="A157" s="58"/>
      <c r="B157" s="358">
        <f t="shared" si="81"/>
        <v>0</v>
      </c>
      <c r="C157" s="740" t="str">
        <f t="shared" ca="1" si="82"/>
        <v/>
      </c>
      <c r="D157" s="741" t="str">
        <f t="shared" ca="1" si="83"/>
        <v/>
      </c>
      <c r="E157" s="740" t="str">
        <f t="shared" ca="1" si="84"/>
        <v/>
      </c>
      <c r="F157" s="741" t="str">
        <f t="shared" ca="1" si="85"/>
        <v/>
      </c>
      <c r="G157" s="738" t="str">
        <f t="shared" ca="1" si="71"/>
        <v/>
      </c>
      <c r="H157" s="744" t="str">
        <f t="shared" ca="1" si="72"/>
        <v/>
      </c>
      <c r="I157" s="745" t="str">
        <f t="shared" ca="1" si="73"/>
        <v/>
      </c>
      <c r="J157" s="745" t="str">
        <f t="shared" ca="1" si="74"/>
        <v/>
      </c>
      <c r="K157" s="362" t="e">
        <f t="shared" ca="1" si="86"/>
        <v>#N/A</v>
      </c>
      <c r="L157" s="740" t="str">
        <f t="shared" ca="1" si="87"/>
        <v/>
      </c>
      <c r="M157" s="741" t="str">
        <f t="shared" ca="1" si="88"/>
        <v/>
      </c>
      <c r="N157" s="740" t="str">
        <f t="shared" ca="1" si="89"/>
        <v/>
      </c>
      <c r="O157" s="741" t="str">
        <f t="shared" ca="1" si="90"/>
        <v/>
      </c>
      <c r="P157" s="738" t="str">
        <f t="shared" ca="1" si="75"/>
        <v/>
      </c>
      <c r="Q157" s="744" t="str">
        <f t="shared" ca="1" si="76"/>
        <v/>
      </c>
      <c r="R157" s="745" t="str">
        <f t="shared" ca="1" si="77"/>
        <v/>
      </c>
      <c r="S157" s="745" t="str">
        <f t="shared" ca="1" si="78"/>
        <v/>
      </c>
      <c r="T157" s="362" t="e">
        <f t="shared" ca="1" si="91"/>
        <v>#N/A</v>
      </c>
      <c r="U157" s="734" t="e">
        <f t="shared" ca="1" si="79"/>
        <v>#VALUE!</v>
      </c>
      <c r="V157" s="751">
        <f t="shared" ca="1" si="80"/>
        <v>0</v>
      </c>
      <c r="W157" s="74"/>
      <c r="X157" s="74"/>
      <c r="Y157" s="74"/>
      <c r="Z157" s="74"/>
    </row>
    <row r="158" spans="1:27" s="67" customFormat="1" ht="15" customHeight="1">
      <c r="A158" s="58"/>
      <c r="B158" s="358">
        <f t="shared" si="81"/>
        <v>0</v>
      </c>
      <c r="C158" s="740" t="str">
        <f t="shared" ca="1" si="82"/>
        <v/>
      </c>
      <c r="D158" s="741" t="str">
        <f t="shared" ca="1" si="83"/>
        <v/>
      </c>
      <c r="E158" s="740" t="str">
        <f t="shared" ca="1" si="84"/>
        <v/>
      </c>
      <c r="F158" s="741" t="str">
        <f t="shared" ca="1" si="85"/>
        <v/>
      </c>
      <c r="G158" s="738" t="str">
        <f t="shared" ca="1" si="71"/>
        <v/>
      </c>
      <c r="H158" s="744" t="str">
        <f t="shared" ca="1" si="72"/>
        <v/>
      </c>
      <c r="I158" s="745" t="str">
        <f t="shared" ca="1" si="73"/>
        <v/>
      </c>
      <c r="J158" s="745" t="str">
        <f t="shared" ca="1" si="74"/>
        <v/>
      </c>
      <c r="K158" s="362" t="e">
        <f t="shared" ca="1" si="86"/>
        <v>#N/A</v>
      </c>
      <c r="L158" s="740" t="str">
        <f t="shared" ca="1" si="87"/>
        <v/>
      </c>
      <c r="M158" s="741" t="str">
        <f t="shared" ca="1" si="88"/>
        <v/>
      </c>
      <c r="N158" s="740" t="str">
        <f t="shared" ca="1" si="89"/>
        <v/>
      </c>
      <c r="O158" s="741" t="str">
        <f t="shared" ca="1" si="90"/>
        <v/>
      </c>
      <c r="P158" s="738" t="str">
        <f t="shared" ca="1" si="75"/>
        <v/>
      </c>
      <c r="Q158" s="744" t="str">
        <f t="shared" ca="1" si="76"/>
        <v/>
      </c>
      <c r="R158" s="745" t="str">
        <f t="shared" ca="1" si="77"/>
        <v/>
      </c>
      <c r="S158" s="745" t="str">
        <f t="shared" ca="1" si="78"/>
        <v/>
      </c>
      <c r="T158" s="362" t="e">
        <f t="shared" ca="1" si="91"/>
        <v>#N/A</v>
      </c>
      <c r="U158" s="734" t="e">
        <f t="shared" ca="1" si="79"/>
        <v>#VALUE!</v>
      </c>
      <c r="V158" s="751">
        <f t="shared" ca="1" si="80"/>
        <v>0</v>
      </c>
      <c r="W158" s="74"/>
      <c r="X158" s="74"/>
      <c r="Y158" s="74"/>
      <c r="Z158" s="74"/>
    </row>
    <row r="159" spans="1:27" s="67" customFormat="1" ht="15" customHeight="1">
      <c r="A159" s="58"/>
      <c r="B159" s="358">
        <f t="shared" si="81"/>
        <v>0</v>
      </c>
      <c r="C159" s="740" t="str">
        <f t="shared" ca="1" si="82"/>
        <v/>
      </c>
      <c r="D159" s="741" t="str">
        <f t="shared" ca="1" si="83"/>
        <v/>
      </c>
      <c r="E159" s="740" t="str">
        <f t="shared" ca="1" si="84"/>
        <v/>
      </c>
      <c r="F159" s="741" t="str">
        <f t="shared" ca="1" si="85"/>
        <v/>
      </c>
      <c r="G159" s="738" t="str">
        <f t="shared" ca="1" si="71"/>
        <v/>
      </c>
      <c r="H159" s="744" t="str">
        <f t="shared" ca="1" si="72"/>
        <v/>
      </c>
      <c r="I159" s="745" t="str">
        <f t="shared" ca="1" si="73"/>
        <v/>
      </c>
      <c r="J159" s="745" t="str">
        <f t="shared" ca="1" si="74"/>
        <v/>
      </c>
      <c r="K159" s="362" t="e">
        <f t="shared" ca="1" si="86"/>
        <v>#N/A</v>
      </c>
      <c r="L159" s="740" t="str">
        <f t="shared" ca="1" si="87"/>
        <v/>
      </c>
      <c r="M159" s="741" t="str">
        <f t="shared" ca="1" si="88"/>
        <v/>
      </c>
      <c r="N159" s="740" t="str">
        <f t="shared" ca="1" si="89"/>
        <v/>
      </c>
      <c r="O159" s="741" t="str">
        <f t="shared" ca="1" si="90"/>
        <v/>
      </c>
      <c r="P159" s="738" t="str">
        <f t="shared" ca="1" si="75"/>
        <v/>
      </c>
      <c r="Q159" s="744" t="str">
        <f t="shared" ca="1" si="76"/>
        <v/>
      </c>
      <c r="R159" s="745" t="str">
        <f t="shared" ca="1" si="77"/>
        <v/>
      </c>
      <c r="S159" s="745" t="str">
        <f t="shared" ca="1" si="78"/>
        <v/>
      </c>
      <c r="T159" s="362" t="e">
        <f t="shared" ca="1" si="91"/>
        <v>#N/A</v>
      </c>
      <c r="U159" s="734" t="e">
        <f t="shared" ca="1" si="79"/>
        <v>#VALUE!</v>
      </c>
      <c r="V159" s="751">
        <f t="shared" ca="1" si="80"/>
        <v>0</v>
      </c>
      <c r="W159" s="74"/>
      <c r="X159" s="74"/>
      <c r="Y159" s="74"/>
      <c r="Z159" s="74"/>
    </row>
    <row r="160" spans="1:27" s="67" customFormat="1" ht="15" customHeight="1">
      <c r="A160" s="58"/>
      <c r="B160" s="358">
        <f t="shared" si="81"/>
        <v>0</v>
      </c>
      <c r="C160" s="740" t="str">
        <f t="shared" ca="1" si="82"/>
        <v/>
      </c>
      <c r="D160" s="741" t="str">
        <f t="shared" ca="1" si="83"/>
        <v/>
      </c>
      <c r="E160" s="740" t="str">
        <f t="shared" ca="1" si="84"/>
        <v/>
      </c>
      <c r="F160" s="741" t="str">
        <f t="shared" ca="1" si="85"/>
        <v/>
      </c>
      <c r="G160" s="738" t="str">
        <f t="shared" ca="1" si="71"/>
        <v/>
      </c>
      <c r="H160" s="744" t="str">
        <f t="shared" ca="1" si="72"/>
        <v/>
      </c>
      <c r="I160" s="745" t="str">
        <f t="shared" ca="1" si="73"/>
        <v/>
      </c>
      <c r="J160" s="745" t="str">
        <f t="shared" ca="1" si="74"/>
        <v/>
      </c>
      <c r="K160" s="362" t="e">
        <f t="shared" ca="1" si="86"/>
        <v>#N/A</v>
      </c>
      <c r="L160" s="740" t="str">
        <f t="shared" ca="1" si="87"/>
        <v/>
      </c>
      <c r="M160" s="741" t="str">
        <f t="shared" ca="1" si="88"/>
        <v/>
      </c>
      <c r="N160" s="740" t="str">
        <f t="shared" ca="1" si="89"/>
        <v/>
      </c>
      <c r="O160" s="741" t="str">
        <f t="shared" ca="1" si="90"/>
        <v/>
      </c>
      <c r="P160" s="738" t="str">
        <f t="shared" ca="1" si="75"/>
        <v/>
      </c>
      <c r="Q160" s="744" t="str">
        <f t="shared" ca="1" si="76"/>
        <v/>
      </c>
      <c r="R160" s="745" t="str">
        <f t="shared" ca="1" si="77"/>
        <v/>
      </c>
      <c r="S160" s="745" t="str">
        <f t="shared" ca="1" si="78"/>
        <v/>
      </c>
      <c r="T160" s="362" t="e">
        <f t="shared" ca="1" si="91"/>
        <v>#N/A</v>
      </c>
      <c r="U160" s="734" t="e">
        <f t="shared" ca="1" si="79"/>
        <v>#VALUE!</v>
      </c>
      <c r="V160" s="751">
        <f t="shared" ca="1" si="80"/>
        <v>0</v>
      </c>
      <c r="W160" s="74"/>
      <c r="X160" s="74"/>
      <c r="Y160" s="74"/>
      <c r="Z160" s="74"/>
    </row>
    <row r="161" spans="1:26" s="67" customFormat="1" ht="15" customHeight="1">
      <c r="A161" s="58"/>
      <c r="B161" s="358">
        <f t="shared" si="81"/>
        <v>0</v>
      </c>
      <c r="C161" s="740" t="str">
        <f t="shared" ca="1" si="82"/>
        <v/>
      </c>
      <c r="D161" s="741" t="str">
        <f t="shared" ca="1" si="83"/>
        <v/>
      </c>
      <c r="E161" s="740" t="str">
        <f t="shared" ca="1" si="84"/>
        <v/>
      </c>
      <c r="F161" s="741" t="str">
        <f t="shared" ca="1" si="85"/>
        <v/>
      </c>
      <c r="G161" s="738" t="str">
        <f t="shared" ca="1" si="71"/>
        <v/>
      </c>
      <c r="H161" s="744" t="str">
        <f t="shared" ca="1" si="72"/>
        <v/>
      </c>
      <c r="I161" s="745" t="str">
        <f t="shared" ca="1" si="73"/>
        <v/>
      </c>
      <c r="J161" s="745" t="str">
        <f t="shared" ca="1" si="74"/>
        <v/>
      </c>
      <c r="K161" s="362" t="e">
        <f t="shared" ca="1" si="86"/>
        <v>#N/A</v>
      </c>
      <c r="L161" s="740" t="str">
        <f t="shared" ca="1" si="87"/>
        <v/>
      </c>
      <c r="M161" s="741" t="str">
        <f t="shared" ca="1" si="88"/>
        <v/>
      </c>
      <c r="N161" s="740" t="str">
        <f t="shared" ca="1" si="89"/>
        <v/>
      </c>
      <c r="O161" s="741" t="str">
        <f t="shared" ca="1" si="90"/>
        <v/>
      </c>
      <c r="P161" s="738" t="str">
        <f t="shared" ca="1" si="75"/>
        <v/>
      </c>
      <c r="Q161" s="744" t="str">
        <f t="shared" ca="1" si="76"/>
        <v/>
      </c>
      <c r="R161" s="745" t="str">
        <f t="shared" ca="1" si="77"/>
        <v/>
      </c>
      <c r="S161" s="745" t="str">
        <f t="shared" ca="1" si="78"/>
        <v/>
      </c>
      <c r="T161" s="362" t="e">
        <f t="shared" ca="1" si="91"/>
        <v>#N/A</v>
      </c>
      <c r="U161" s="734" t="e">
        <f t="shared" ca="1" si="79"/>
        <v>#VALUE!</v>
      </c>
      <c r="V161" s="751">
        <f t="shared" ca="1" si="80"/>
        <v>0</v>
      </c>
      <c r="W161" s="74"/>
      <c r="X161" s="74"/>
      <c r="Y161" s="74"/>
      <c r="Z161" s="74"/>
    </row>
    <row r="162" spans="1:26" s="67" customFormat="1" ht="15" customHeight="1">
      <c r="A162" s="58"/>
      <c r="B162" s="358">
        <f t="shared" si="81"/>
        <v>0</v>
      </c>
      <c r="C162" s="740" t="str">
        <f t="shared" ca="1" si="82"/>
        <v/>
      </c>
      <c r="D162" s="741" t="str">
        <f t="shared" ca="1" si="83"/>
        <v/>
      </c>
      <c r="E162" s="740" t="str">
        <f t="shared" ca="1" si="84"/>
        <v/>
      </c>
      <c r="F162" s="741" t="str">
        <f t="shared" ca="1" si="85"/>
        <v/>
      </c>
      <c r="G162" s="738" t="str">
        <f t="shared" ca="1" si="71"/>
        <v/>
      </c>
      <c r="H162" s="744" t="str">
        <f t="shared" ca="1" si="72"/>
        <v/>
      </c>
      <c r="I162" s="745" t="str">
        <f t="shared" ca="1" si="73"/>
        <v/>
      </c>
      <c r="J162" s="745" t="str">
        <f t="shared" ca="1" si="74"/>
        <v/>
      </c>
      <c r="K162" s="362" t="e">
        <f t="shared" ca="1" si="86"/>
        <v>#N/A</v>
      </c>
      <c r="L162" s="740" t="str">
        <f t="shared" ca="1" si="87"/>
        <v/>
      </c>
      <c r="M162" s="741" t="str">
        <f t="shared" ca="1" si="88"/>
        <v/>
      </c>
      <c r="N162" s="740" t="str">
        <f t="shared" ca="1" si="89"/>
        <v/>
      </c>
      <c r="O162" s="741" t="str">
        <f t="shared" ca="1" si="90"/>
        <v/>
      </c>
      <c r="P162" s="738" t="str">
        <f t="shared" ca="1" si="75"/>
        <v/>
      </c>
      <c r="Q162" s="744" t="str">
        <f t="shared" ca="1" si="76"/>
        <v/>
      </c>
      <c r="R162" s="745" t="str">
        <f t="shared" ca="1" si="77"/>
        <v/>
      </c>
      <c r="S162" s="745" t="str">
        <f t="shared" ca="1" si="78"/>
        <v/>
      </c>
      <c r="T162" s="362" t="e">
        <f t="shared" ca="1" si="91"/>
        <v>#N/A</v>
      </c>
      <c r="U162" s="734" t="e">
        <f t="shared" ca="1" si="79"/>
        <v>#VALUE!</v>
      </c>
      <c r="V162" s="751">
        <f t="shared" ca="1" si="80"/>
        <v>0</v>
      </c>
      <c r="W162" s="74"/>
      <c r="X162" s="74"/>
      <c r="Y162" s="74"/>
      <c r="Z162" s="74"/>
    </row>
    <row r="163" spans="1:26" s="67" customFormat="1" ht="15" customHeight="1">
      <c r="A163" s="58"/>
      <c r="B163" s="358">
        <f t="shared" si="81"/>
        <v>0</v>
      </c>
      <c r="C163" s="740" t="str">
        <f t="shared" ca="1" si="82"/>
        <v/>
      </c>
      <c r="D163" s="741" t="str">
        <f t="shared" ca="1" si="83"/>
        <v/>
      </c>
      <c r="E163" s="740" t="str">
        <f t="shared" ca="1" si="84"/>
        <v/>
      </c>
      <c r="F163" s="741" t="str">
        <f t="shared" ca="1" si="85"/>
        <v/>
      </c>
      <c r="G163" s="738" t="str">
        <f t="shared" ca="1" si="71"/>
        <v/>
      </c>
      <c r="H163" s="744" t="str">
        <f t="shared" ca="1" si="72"/>
        <v/>
      </c>
      <c r="I163" s="745" t="str">
        <f t="shared" ca="1" si="73"/>
        <v/>
      </c>
      <c r="J163" s="745" t="str">
        <f t="shared" ca="1" si="74"/>
        <v/>
      </c>
      <c r="K163" s="362" t="e">
        <f t="shared" ca="1" si="86"/>
        <v>#N/A</v>
      </c>
      <c r="L163" s="740" t="str">
        <f t="shared" ca="1" si="87"/>
        <v/>
      </c>
      <c r="M163" s="741" t="str">
        <f t="shared" ca="1" si="88"/>
        <v/>
      </c>
      <c r="N163" s="740" t="str">
        <f t="shared" ca="1" si="89"/>
        <v/>
      </c>
      <c r="O163" s="741" t="str">
        <f t="shared" ca="1" si="90"/>
        <v/>
      </c>
      <c r="P163" s="738" t="str">
        <f t="shared" ca="1" si="75"/>
        <v/>
      </c>
      <c r="Q163" s="744" t="str">
        <f t="shared" ca="1" si="76"/>
        <v/>
      </c>
      <c r="R163" s="745" t="str">
        <f t="shared" ca="1" si="77"/>
        <v/>
      </c>
      <c r="S163" s="745" t="str">
        <f t="shared" ca="1" si="78"/>
        <v/>
      </c>
      <c r="T163" s="362" t="e">
        <f t="shared" ca="1" si="91"/>
        <v>#N/A</v>
      </c>
      <c r="U163" s="734" t="e">
        <f t="shared" ca="1" si="79"/>
        <v>#VALUE!</v>
      </c>
      <c r="V163" s="751">
        <f t="shared" ca="1" si="80"/>
        <v>0</v>
      </c>
      <c r="W163" s="74"/>
      <c r="X163" s="74"/>
      <c r="Y163" s="74"/>
      <c r="Z163" s="74"/>
    </row>
    <row r="164" spans="1:26" s="67" customFormat="1" ht="15" customHeight="1">
      <c r="A164" s="58"/>
      <c r="B164" s="358">
        <f t="shared" si="81"/>
        <v>0</v>
      </c>
      <c r="C164" s="740" t="str">
        <f t="shared" ca="1" si="82"/>
        <v/>
      </c>
      <c r="D164" s="741" t="str">
        <f t="shared" ca="1" si="83"/>
        <v/>
      </c>
      <c r="E164" s="740" t="str">
        <f t="shared" ca="1" si="84"/>
        <v/>
      </c>
      <c r="F164" s="741" t="str">
        <f t="shared" ca="1" si="85"/>
        <v/>
      </c>
      <c r="G164" s="738" t="str">
        <f t="shared" ca="1" si="71"/>
        <v/>
      </c>
      <c r="H164" s="744" t="str">
        <f t="shared" ca="1" si="72"/>
        <v/>
      </c>
      <c r="I164" s="745" t="str">
        <f t="shared" ca="1" si="73"/>
        <v/>
      </c>
      <c r="J164" s="745" t="str">
        <f t="shared" ca="1" si="74"/>
        <v/>
      </c>
      <c r="K164" s="362" t="e">
        <f t="shared" ca="1" si="86"/>
        <v>#N/A</v>
      </c>
      <c r="L164" s="740" t="str">
        <f t="shared" ca="1" si="87"/>
        <v/>
      </c>
      <c r="M164" s="741" t="str">
        <f t="shared" ca="1" si="88"/>
        <v/>
      </c>
      <c r="N164" s="740" t="str">
        <f t="shared" ca="1" si="89"/>
        <v/>
      </c>
      <c r="O164" s="741" t="str">
        <f t="shared" ca="1" si="90"/>
        <v/>
      </c>
      <c r="P164" s="738" t="str">
        <f t="shared" ca="1" si="75"/>
        <v/>
      </c>
      <c r="Q164" s="744" t="str">
        <f t="shared" ca="1" si="76"/>
        <v/>
      </c>
      <c r="R164" s="745" t="str">
        <f t="shared" ca="1" si="77"/>
        <v/>
      </c>
      <c r="S164" s="745" t="str">
        <f t="shared" ca="1" si="78"/>
        <v/>
      </c>
      <c r="T164" s="362" t="e">
        <f t="shared" ca="1" si="91"/>
        <v>#N/A</v>
      </c>
      <c r="U164" s="734" t="e">
        <f t="shared" ca="1" si="79"/>
        <v>#VALUE!</v>
      </c>
      <c r="V164" s="751">
        <f t="shared" ca="1" si="80"/>
        <v>0</v>
      </c>
      <c r="W164" s="74"/>
      <c r="X164" s="74"/>
      <c r="Y164" s="74"/>
      <c r="Z164" s="74"/>
    </row>
    <row r="165" spans="1:26" s="67" customFormat="1" ht="15" customHeight="1">
      <c r="A165" s="58"/>
      <c r="B165" s="358">
        <f t="shared" si="81"/>
        <v>0</v>
      </c>
      <c r="C165" s="740" t="str">
        <f t="shared" ca="1" si="82"/>
        <v/>
      </c>
      <c r="D165" s="741" t="str">
        <f t="shared" ca="1" si="83"/>
        <v/>
      </c>
      <c r="E165" s="740" t="str">
        <f t="shared" ca="1" si="84"/>
        <v/>
      </c>
      <c r="F165" s="741" t="str">
        <f t="shared" ca="1" si="85"/>
        <v/>
      </c>
      <c r="G165" s="738" t="str">
        <f t="shared" ca="1" si="71"/>
        <v/>
      </c>
      <c r="H165" s="744" t="str">
        <f t="shared" ca="1" si="72"/>
        <v/>
      </c>
      <c r="I165" s="745" t="str">
        <f t="shared" ca="1" si="73"/>
        <v/>
      </c>
      <c r="J165" s="745" t="str">
        <f t="shared" ca="1" si="74"/>
        <v/>
      </c>
      <c r="K165" s="362" t="e">
        <f t="shared" ca="1" si="86"/>
        <v>#N/A</v>
      </c>
      <c r="L165" s="740" t="str">
        <f t="shared" ca="1" si="87"/>
        <v/>
      </c>
      <c r="M165" s="741" t="str">
        <f t="shared" ca="1" si="88"/>
        <v/>
      </c>
      <c r="N165" s="740" t="str">
        <f t="shared" ca="1" si="89"/>
        <v/>
      </c>
      <c r="O165" s="741" t="str">
        <f t="shared" ca="1" si="90"/>
        <v/>
      </c>
      <c r="P165" s="738" t="str">
        <f t="shared" ca="1" si="75"/>
        <v/>
      </c>
      <c r="Q165" s="744" t="str">
        <f t="shared" ca="1" si="76"/>
        <v/>
      </c>
      <c r="R165" s="745" t="str">
        <f t="shared" ca="1" si="77"/>
        <v/>
      </c>
      <c r="S165" s="745" t="str">
        <f t="shared" ca="1" si="78"/>
        <v/>
      </c>
      <c r="T165" s="362" t="e">
        <f t="shared" ca="1" si="91"/>
        <v>#N/A</v>
      </c>
      <c r="U165" s="734" t="e">
        <f t="shared" ca="1" si="79"/>
        <v>#VALUE!</v>
      </c>
      <c r="V165" s="751">
        <f t="shared" ca="1" si="80"/>
        <v>0</v>
      </c>
      <c r="W165" s="74"/>
      <c r="X165" s="74"/>
      <c r="Y165" s="74"/>
      <c r="Z165" s="74"/>
    </row>
    <row r="166" spans="1:26" s="67" customFormat="1" ht="15" customHeight="1">
      <c r="A166" s="58"/>
      <c r="B166" s="358">
        <f t="shared" si="81"/>
        <v>0</v>
      </c>
      <c r="C166" s="740" t="str">
        <f t="shared" ca="1" si="82"/>
        <v/>
      </c>
      <c r="D166" s="741" t="str">
        <f t="shared" ca="1" si="83"/>
        <v/>
      </c>
      <c r="E166" s="740" t="str">
        <f t="shared" ca="1" si="84"/>
        <v/>
      </c>
      <c r="F166" s="741" t="str">
        <f t="shared" ca="1" si="85"/>
        <v/>
      </c>
      <c r="G166" s="738" t="str">
        <f t="shared" ca="1" si="71"/>
        <v/>
      </c>
      <c r="H166" s="744" t="str">
        <f t="shared" ca="1" si="72"/>
        <v/>
      </c>
      <c r="I166" s="745" t="str">
        <f t="shared" ca="1" si="73"/>
        <v/>
      </c>
      <c r="J166" s="745" t="str">
        <f t="shared" ca="1" si="74"/>
        <v/>
      </c>
      <c r="K166" s="362" t="e">
        <f t="shared" ca="1" si="86"/>
        <v>#N/A</v>
      </c>
      <c r="L166" s="740" t="str">
        <f t="shared" ca="1" si="87"/>
        <v/>
      </c>
      <c r="M166" s="741" t="str">
        <f t="shared" ca="1" si="88"/>
        <v/>
      </c>
      <c r="N166" s="740" t="str">
        <f t="shared" ca="1" si="89"/>
        <v/>
      </c>
      <c r="O166" s="741" t="str">
        <f t="shared" ca="1" si="90"/>
        <v/>
      </c>
      <c r="P166" s="738" t="str">
        <f t="shared" ca="1" si="75"/>
        <v/>
      </c>
      <c r="Q166" s="744" t="str">
        <f t="shared" ca="1" si="76"/>
        <v/>
      </c>
      <c r="R166" s="745" t="str">
        <f t="shared" ca="1" si="77"/>
        <v/>
      </c>
      <c r="S166" s="745" t="str">
        <f t="shared" ca="1" si="78"/>
        <v/>
      </c>
      <c r="T166" s="362" t="e">
        <f t="shared" ca="1" si="91"/>
        <v>#N/A</v>
      </c>
      <c r="U166" s="734" t="e">
        <f t="shared" ca="1" si="79"/>
        <v>#VALUE!</v>
      </c>
      <c r="V166" s="751">
        <f t="shared" ca="1" si="80"/>
        <v>0</v>
      </c>
      <c r="W166" s="74"/>
      <c r="X166" s="74"/>
      <c r="Y166" s="74"/>
      <c r="Z166" s="74"/>
    </row>
    <row r="167" spans="1:26" s="67" customFormat="1" ht="15" customHeight="1">
      <c r="A167" s="58"/>
      <c r="B167" s="358">
        <f t="shared" si="81"/>
        <v>0</v>
      </c>
      <c r="C167" s="740" t="str">
        <f t="shared" ca="1" si="82"/>
        <v/>
      </c>
      <c r="D167" s="741" t="str">
        <f t="shared" ca="1" si="83"/>
        <v/>
      </c>
      <c r="E167" s="740" t="str">
        <f t="shared" ca="1" si="84"/>
        <v/>
      </c>
      <c r="F167" s="741" t="str">
        <f t="shared" ca="1" si="85"/>
        <v/>
      </c>
      <c r="G167" s="738" t="str">
        <f t="shared" ca="1" si="71"/>
        <v/>
      </c>
      <c r="H167" s="744" t="str">
        <f t="shared" ca="1" si="72"/>
        <v/>
      </c>
      <c r="I167" s="745" t="str">
        <f t="shared" ca="1" si="73"/>
        <v/>
      </c>
      <c r="J167" s="745" t="str">
        <f t="shared" ca="1" si="74"/>
        <v/>
      </c>
      <c r="K167" s="362" t="e">
        <f t="shared" ca="1" si="86"/>
        <v>#N/A</v>
      </c>
      <c r="L167" s="740" t="str">
        <f t="shared" ca="1" si="87"/>
        <v/>
      </c>
      <c r="M167" s="741" t="str">
        <f t="shared" ca="1" si="88"/>
        <v/>
      </c>
      <c r="N167" s="740" t="str">
        <f t="shared" ca="1" si="89"/>
        <v/>
      </c>
      <c r="O167" s="741" t="str">
        <f t="shared" ca="1" si="90"/>
        <v/>
      </c>
      <c r="P167" s="738" t="str">
        <f t="shared" ca="1" si="75"/>
        <v/>
      </c>
      <c r="Q167" s="744" t="str">
        <f t="shared" ca="1" si="76"/>
        <v/>
      </c>
      <c r="R167" s="745" t="str">
        <f t="shared" ca="1" si="77"/>
        <v/>
      </c>
      <c r="S167" s="745" t="str">
        <f t="shared" ca="1" si="78"/>
        <v/>
      </c>
      <c r="T167" s="362" t="e">
        <f t="shared" ca="1" si="91"/>
        <v>#N/A</v>
      </c>
      <c r="U167" s="734" t="e">
        <f t="shared" ca="1" si="79"/>
        <v>#VALUE!</v>
      </c>
      <c r="V167" s="751">
        <f t="shared" ca="1" si="80"/>
        <v>0</v>
      </c>
      <c r="W167" s="74"/>
      <c r="X167" s="74"/>
      <c r="Y167" s="74"/>
      <c r="Z167" s="74"/>
    </row>
    <row r="168" spans="1:26" s="67" customFormat="1" ht="15" customHeight="1">
      <c r="A168" s="58"/>
      <c r="B168" s="358">
        <f t="shared" si="81"/>
        <v>0</v>
      </c>
      <c r="C168" s="740" t="str">
        <f t="shared" ca="1" si="82"/>
        <v/>
      </c>
      <c r="D168" s="741" t="str">
        <f t="shared" ca="1" si="83"/>
        <v/>
      </c>
      <c r="E168" s="740" t="str">
        <f t="shared" ca="1" si="84"/>
        <v/>
      </c>
      <c r="F168" s="741" t="str">
        <f t="shared" ca="1" si="85"/>
        <v/>
      </c>
      <c r="G168" s="738" t="str">
        <f t="shared" ca="1" si="71"/>
        <v/>
      </c>
      <c r="H168" s="744" t="str">
        <f t="shared" ca="1" si="72"/>
        <v/>
      </c>
      <c r="I168" s="745" t="str">
        <f t="shared" ca="1" si="73"/>
        <v/>
      </c>
      <c r="J168" s="745" t="str">
        <f t="shared" ca="1" si="74"/>
        <v/>
      </c>
      <c r="K168" s="362" t="e">
        <f t="shared" ca="1" si="86"/>
        <v>#N/A</v>
      </c>
      <c r="L168" s="740" t="str">
        <f t="shared" ca="1" si="87"/>
        <v/>
      </c>
      <c r="M168" s="741" t="str">
        <f t="shared" ca="1" si="88"/>
        <v/>
      </c>
      <c r="N168" s="740" t="str">
        <f t="shared" ca="1" si="89"/>
        <v/>
      </c>
      <c r="O168" s="741" t="str">
        <f t="shared" ca="1" si="90"/>
        <v/>
      </c>
      <c r="P168" s="738" t="str">
        <f t="shared" ca="1" si="75"/>
        <v/>
      </c>
      <c r="Q168" s="744" t="str">
        <f t="shared" ca="1" si="76"/>
        <v/>
      </c>
      <c r="R168" s="745" t="str">
        <f t="shared" ca="1" si="77"/>
        <v/>
      </c>
      <c r="S168" s="745" t="str">
        <f t="shared" ca="1" si="78"/>
        <v/>
      </c>
      <c r="T168" s="362" t="e">
        <f t="shared" ca="1" si="91"/>
        <v>#N/A</v>
      </c>
      <c r="U168" s="734" t="e">
        <f t="shared" ca="1" si="79"/>
        <v>#VALUE!</v>
      </c>
      <c r="V168" s="751">
        <f t="shared" ca="1" si="80"/>
        <v>0</v>
      </c>
      <c r="W168" s="74"/>
      <c r="X168" s="74"/>
      <c r="Y168" s="74"/>
      <c r="Z168" s="74"/>
    </row>
    <row r="169" spans="1:26" s="67" customFormat="1" ht="15" customHeight="1">
      <c r="A169" s="58"/>
      <c r="B169" s="358">
        <f t="shared" si="81"/>
        <v>0</v>
      </c>
      <c r="C169" s="740" t="str">
        <f t="shared" ca="1" si="82"/>
        <v/>
      </c>
      <c r="D169" s="741" t="str">
        <f t="shared" ca="1" si="83"/>
        <v/>
      </c>
      <c r="E169" s="740" t="str">
        <f t="shared" ca="1" si="84"/>
        <v/>
      </c>
      <c r="F169" s="741" t="str">
        <f t="shared" ca="1" si="85"/>
        <v/>
      </c>
      <c r="G169" s="738" t="str">
        <f t="shared" ca="1" si="71"/>
        <v/>
      </c>
      <c r="H169" s="744" t="str">
        <f t="shared" ca="1" si="72"/>
        <v/>
      </c>
      <c r="I169" s="745" t="str">
        <f t="shared" ca="1" si="73"/>
        <v/>
      </c>
      <c r="J169" s="745" t="str">
        <f t="shared" ca="1" si="74"/>
        <v/>
      </c>
      <c r="K169" s="362" t="e">
        <f t="shared" ca="1" si="86"/>
        <v>#N/A</v>
      </c>
      <c r="L169" s="740" t="str">
        <f t="shared" ca="1" si="87"/>
        <v/>
      </c>
      <c r="M169" s="741" t="str">
        <f t="shared" ca="1" si="88"/>
        <v/>
      </c>
      <c r="N169" s="740" t="str">
        <f t="shared" ca="1" si="89"/>
        <v/>
      </c>
      <c r="O169" s="741" t="str">
        <f t="shared" ca="1" si="90"/>
        <v/>
      </c>
      <c r="P169" s="738" t="str">
        <f t="shared" ca="1" si="75"/>
        <v/>
      </c>
      <c r="Q169" s="744" t="str">
        <f t="shared" ca="1" si="76"/>
        <v/>
      </c>
      <c r="R169" s="745" t="str">
        <f t="shared" ca="1" si="77"/>
        <v/>
      </c>
      <c r="S169" s="745" t="str">
        <f t="shared" ca="1" si="78"/>
        <v/>
      </c>
      <c r="T169" s="362" t="e">
        <f t="shared" ca="1" si="91"/>
        <v>#N/A</v>
      </c>
      <c r="U169" s="734" t="e">
        <f t="shared" ca="1" si="79"/>
        <v>#VALUE!</v>
      </c>
      <c r="V169" s="751">
        <f t="shared" ca="1" si="80"/>
        <v>0</v>
      </c>
      <c r="W169" s="74"/>
      <c r="X169" s="74"/>
      <c r="Y169" s="74"/>
      <c r="Z169" s="74"/>
    </row>
    <row r="170" spans="1:26" s="67" customFormat="1" ht="15" customHeight="1">
      <c r="A170" s="58"/>
      <c r="B170" s="358">
        <f t="shared" si="81"/>
        <v>0</v>
      </c>
      <c r="C170" s="740" t="str">
        <f t="shared" ca="1" si="82"/>
        <v/>
      </c>
      <c r="D170" s="741" t="str">
        <f t="shared" ca="1" si="83"/>
        <v/>
      </c>
      <c r="E170" s="740" t="str">
        <f t="shared" ca="1" si="84"/>
        <v/>
      </c>
      <c r="F170" s="741" t="str">
        <f t="shared" ca="1" si="85"/>
        <v/>
      </c>
      <c r="G170" s="738" t="str">
        <f t="shared" ca="1" si="71"/>
        <v/>
      </c>
      <c r="H170" s="744" t="str">
        <f t="shared" ca="1" si="72"/>
        <v/>
      </c>
      <c r="I170" s="745" t="str">
        <f t="shared" ca="1" si="73"/>
        <v/>
      </c>
      <c r="J170" s="745" t="str">
        <f t="shared" ca="1" si="74"/>
        <v/>
      </c>
      <c r="K170" s="362" t="e">
        <f t="shared" ca="1" si="86"/>
        <v>#N/A</v>
      </c>
      <c r="L170" s="740" t="str">
        <f t="shared" ca="1" si="87"/>
        <v/>
      </c>
      <c r="M170" s="741" t="str">
        <f t="shared" ca="1" si="88"/>
        <v/>
      </c>
      <c r="N170" s="740" t="str">
        <f t="shared" ca="1" si="89"/>
        <v/>
      </c>
      <c r="O170" s="741" t="str">
        <f t="shared" ca="1" si="90"/>
        <v/>
      </c>
      <c r="P170" s="738" t="str">
        <f t="shared" ca="1" si="75"/>
        <v/>
      </c>
      <c r="Q170" s="744" t="str">
        <f t="shared" ca="1" si="76"/>
        <v/>
      </c>
      <c r="R170" s="745" t="str">
        <f t="shared" ca="1" si="77"/>
        <v/>
      </c>
      <c r="S170" s="745" t="str">
        <f t="shared" ca="1" si="78"/>
        <v/>
      </c>
      <c r="T170" s="362" t="e">
        <f t="shared" ca="1" si="91"/>
        <v>#N/A</v>
      </c>
      <c r="U170" s="734" t="e">
        <f t="shared" ca="1" si="79"/>
        <v>#VALUE!</v>
      </c>
      <c r="V170" s="751">
        <f t="shared" ca="1" si="80"/>
        <v>0</v>
      </c>
      <c r="W170" s="74"/>
      <c r="X170" s="74"/>
      <c r="Y170" s="74"/>
      <c r="Z170" s="74"/>
    </row>
    <row r="171" spans="1:26" s="67" customFormat="1" ht="15" customHeight="1">
      <c r="A171" s="58"/>
      <c r="B171" s="358">
        <f t="shared" si="81"/>
        <v>0</v>
      </c>
      <c r="C171" s="740" t="str">
        <f t="shared" ca="1" si="82"/>
        <v/>
      </c>
      <c r="D171" s="741" t="str">
        <f t="shared" ca="1" si="83"/>
        <v/>
      </c>
      <c r="E171" s="740" t="str">
        <f t="shared" ca="1" si="84"/>
        <v/>
      </c>
      <c r="F171" s="741" t="str">
        <f t="shared" ca="1" si="85"/>
        <v/>
      </c>
      <c r="G171" s="738" t="str">
        <f t="shared" ca="1" si="71"/>
        <v/>
      </c>
      <c r="H171" s="744" t="str">
        <f t="shared" ca="1" si="72"/>
        <v/>
      </c>
      <c r="I171" s="745" t="str">
        <f t="shared" ca="1" si="73"/>
        <v/>
      </c>
      <c r="J171" s="745" t="str">
        <f t="shared" ca="1" si="74"/>
        <v/>
      </c>
      <c r="K171" s="362" t="e">
        <f t="shared" ca="1" si="86"/>
        <v>#N/A</v>
      </c>
      <c r="L171" s="740" t="str">
        <f t="shared" ca="1" si="87"/>
        <v/>
      </c>
      <c r="M171" s="741" t="str">
        <f t="shared" ca="1" si="88"/>
        <v/>
      </c>
      <c r="N171" s="740" t="str">
        <f t="shared" ca="1" si="89"/>
        <v/>
      </c>
      <c r="O171" s="741" t="str">
        <f t="shared" ca="1" si="90"/>
        <v/>
      </c>
      <c r="P171" s="738" t="str">
        <f t="shared" ca="1" si="75"/>
        <v/>
      </c>
      <c r="Q171" s="744" t="str">
        <f t="shared" ca="1" si="76"/>
        <v/>
      </c>
      <c r="R171" s="745" t="str">
        <f t="shared" ca="1" si="77"/>
        <v/>
      </c>
      <c r="S171" s="745" t="str">
        <f t="shared" ca="1" si="78"/>
        <v/>
      </c>
      <c r="T171" s="362" t="e">
        <f t="shared" ca="1" si="91"/>
        <v>#N/A</v>
      </c>
      <c r="U171" s="734" t="e">
        <f t="shared" ca="1" si="79"/>
        <v>#VALUE!</v>
      </c>
      <c r="V171" s="751">
        <f t="shared" ca="1" si="80"/>
        <v>0</v>
      </c>
      <c r="W171" s="74"/>
      <c r="X171" s="74"/>
      <c r="Y171" s="74"/>
      <c r="Z171" s="74"/>
    </row>
    <row r="172" spans="1:26" s="67" customFormat="1" ht="15" customHeight="1">
      <c r="A172" s="58"/>
      <c r="B172" s="358">
        <f t="shared" si="81"/>
        <v>0</v>
      </c>
      <c r="C172" s="740" t="str">
        <f t="shared" ca="1" si="82"/>
        <v/>
      </c>
      <c r="D172" s="741" t="str">
        <f t="shared" ca="1" si="83"/>
        <v/>
      </c>
      <c r="E172" s="740" t="str">
        <f t="shared" ca="1" si="84"/>
        <v/>
      </c>
      <c r="F172" s="741" t="str">
        <f t="shared" ca="1" si="85"/>
        <v/>
      </c>
      <c r="G172" s="738" t="str">
        <f t="shared" ca="1" si="71"/>
        <v/>
      </c>
      <c r="H172" s="744" t="str">
        <f t="shared" ca="1" si="72"/>
        <v/>
      </c>
      <c r="I172" s="745" t="str">
        <f t="shared" ca="1" si="73"/>
        <v/>
      </c>
      <c r="J172" s="745" t="str">
        <f t="shared" ca="1" si="74"/>
        <v/>
      </c>
      <c r="K172" s="362" t="e">
        <f t="shared" ca="1" si="86"/>
        <v>#N/A</v>
      </c>
      <c r="L172" s="740" t="str">
        <f t="shared" ca="1" si="87"/>
        <v/>
      </c>
      <c r="M172" s="741" t="str">
        <f t="shared" ca="1" si="88"/>
        <v/>
      </c>
      <c r="N172" s="740" t="str">
        <f t="shared" ca="1" si="89"/>
        <v/>
      </c>
      <c r="O172" s="741" t="str">
        <f t="shared" ca="1" si="90"/>
        <v/>
      </c>
      <c r="P172" s="738" t="str">
        <f t="shared" ca="1" si="75"/>
        <v/>
      </c>
      <c r="Q172" s="744" t="str">
        <f t="shared" ca="1" si="76"/>
        <v/>
      </c>
      <c r="R172" s="745" t="str">
        <f t="shared" ca="1" si="77"/>
        <v/>
      </c>
      <c r="S172" s="745" t="str">
        <f t="shared" ca="1" si="78"/>
        <v/>
      </c>
      <c r="T172" s="362" t="e">
        <f t="shared" ca="1" si="91"/>
        <v>#N/A</v>
      </c>
      <c r="U172" s="734" t="e">
        <f t="shared" ca="1" si="79"/>
        <v>#VALUE!</v>
      </c>
      <c r="V172" s="751">
        <f t="shared" ca="1" si="80"/>
        <v>0</v>
      </c>
      <c r="W172" s="74"/>
      <c r="X172" s="74"/>
      <c r="Y172" s="74"/>
      <c r="Z172" s="74"/>
    </row>
    <row r="173" spans="1:26" s="67" customFormat="1" ht="15" customHeight="1">
      <c r="A173" s="58"/>
      <c r="B173" s="358">
        <f t="shared" si="81"/>
        <v>0</v>
      </c>
      <c r="C173" s="740" t="str">
        <f t="shared" ca="1" si="82"/>
        <v/>
      </c>
      <c r="D173" s="741" t="str">
        <f t="shared" ca="1" si="83"/>
        <v/>
      </c>
      <c r="E173" s="740" t="str">
        <f t="shared" ca="1" si="84"/>
        <v/>
      </c>
      <c r="F173" s="741" t="str">
        <f t="shared" ca="1" si="85"/>
        <v/>
      </c>
      <c r="G173" s="738" t="str">
        <f t="shared" ca="1" si="71"/>
        <v/>
      </c>
      <c r="H173" s="744" t="str">
        <f t="shared" ca="1" si="72"/>
        <v/>
      </c>
      <c r="I173" s="745" t="str">
        <f t="shared" ca="1" si="73"/>
        <v/>
      </c>
      <c r="J173" s="745" t="str">
        <f t="shared" ca="1" si="74"/>
        <v/>
      </c>
      <c r="K173" s="362" t="e">
        <f t="shared" ca="1" si="86"/>
        <v>#N/A</v>
      </c>
      <c r="L173" s="740" t="str">
        <f t="shared" ca="1" si="87"/>
        <v/>
      </c>
      <c r="M173" s="741" t="str">
        <f t="shared" ca="1" si="88"/>
        <v/>
      </c>
      <c r="N173" s="740" t="str">
        <f t="shared" ca="1" si="89"/>
        <v/>
      </c>
      <c r="O173" s="741" t="str">
        <f t="shared" ca="1" si="90"/>
        <v/>
      </c>
      <c r="P173" s="738" t="str">
        <f t="shared" ca="1" si="75"/>
        <v/>
      </c>
      <c r="Q173" s="744" t="str">
        <f t="shared" ca="1" si="76"/>
        <v/>
      </c>
      <c r="R173" s="745" t="str">
        <f t="shared" ca="1" si="77"/>
        <v/>
      </c>
      <c r="S173" s="745" t="str">
        <f t="shared" ca="1" si="78"/>
        <v/>
      </c>
      <c r="T173" s="362" t="e">
        <f t="shared" ca="1" si="91"/>
        <v>#N/A</v>
      </c>
      <c r="U173" s="734" t="e">
        <f t="shared" ca="1" si="79"/>
        <v>#VALUE!</v>
      </c>
      <c r="V173" s="751">
        <f t="shared" ca="1" si="80"/>
        <v>0</v>
      </c>
      <c r="W173" s="74"/>
      <c r="X173" s="74"/>
      <c r="Y173" s="74"/>
      <c r="Z173" s="74"/>
    </row>
    <row r="174" spans="1:26" s="67" customFormat="1" ht="15" customHeight="1">
      <c r="A174" s="58"/>
      <c r="B174" s="358">
        <f t="shared" si="81"/>
        <v>0</v>
      </c>
      <c r="C174" s="740" t="str">
        <f t="shared" ca="1" si="82"/>
        <v/>
      </c>
      <c r="D174" s="741" t="str">
        <f t="shared" ca="1" si="83"/>
        <v/>
      </c>
      <c r="E174" s="740" t="str">
        <f t="shared" ca="1" si="84"/>
        <v/>
      </c>
      <c r="F174" s="741" t="str">
        <f t="shared" ca="1" si="85"/>
        <v/>
      </c>
      <c r="G174" s="738" t="str">
        <f t="shared" ca="1" si="71"/>
        <v/>
      </c>
      <c r="H174" s="744" t="str">
        <f t="shared" ca="1" si="72"/>
        <v/>
      </c>
      <c r="I174" s="745" t="str">
        <f t="shared" ca="1" si="73"/>
        <v/>
      </c>
      <c r="J174" s="745" t="str">
        <f t="shared" ca="1" si="74"/>
        <v/>
      </c>
      <c r="K174" s="362" t="e">
        <f t="shared" ca="1" si="86"/>
        <v>#N/A</v>
      </c>
      <c r="L174" s="740" t="str">
        <f t="shared" ca="1" si="87"/>
        <v/>
      </c>
      <c r="M174" s="741" t="str">
        <f t="shared" ca="1" si="88"/>
        <v/>
      </c>
      <c r="N174" s="740" t="str">
        <f t="shared" ca="1" si="89"/>
        <v/>
      </c>
      <c r="O174" s="741" t="str">
        <f t="shared" ca="1" si="90"/>
        <v/>
      </c>
      <c r="P174" s="738" t="str">
        <f t="shared" ca="1" si="75"/>
        <v/>
      </c>
      <c r="Q174" s="744" t="str">
        <f t="shared" ca="1" si="76"/>
        <v/>
      </c>
      <c r="R174" s="745" t="str">
        <f t="shared" ca="1" si="77"/>
        <v/>
      </c>
      <c r="S174" s="745" t="str">
        <f t="shared" ca="1" si="78"/>
        <v/>
      </c>
      <c r="T174" s="362" t="e">
        <f t="shared" ca="1" si="91"/>
        <v>#N/A</v>
      </c>
      <c r="U174" s="734" t="e">
        <f t="shared" ca="1" si="79"/>
        <v>#VALUE!</v>
      </c>
      <c r="V174" s="751">
        <f t="shared" ca="1" si="80"/>
        <v>0</v>
      </c>
      <c r="W174" s="74"/>
      <c r="X174" s="74"/>
      <c r="Y174" s="74"/>
      <c r="Z174" s="74"/>
    </row>
    <row r="175" spans="1:26" s="67" customFormat="1" ht="15" customHeight="1">
      <c r="A175" s="58"/>
      <c r="B175" s="358">
        <f t="shared" si="81"/>
        <v>0</v>
      </c>
      <c r="C175" s="740" t="str">
        <f t="shared" ca="1" si="82"/>
        <v/>
      </c>
      <c r="D175" s="741" t="str">
        <f t="shared" ca="1" si="83"/>
        <v/>
      </c>
      <c r="E175" s="740" t="str">
        <f t="shared" ca="1" si="84"/>
        <v/>
      </c>
      <c r="F175" s="741" t="str">
        <f t="shared" ca="1" si="85"/>
        <v/>
      </c>
      <c r="G175" s="738" t="str">
        <f t="shared" ca="1" si="71"/>
        <v/>
      </c>
      <c r="H175" s="744" t="str">
        <f t="shared" ca="1" si="72"/>
        <v/>
      </c>
      <c r="I175" s="745" t="str">
        <f t="shared" ca="1" si="73"/>
        <v/>
      </c>
      <c r="J175" s="745" t="str">
        <f t="shared" ca="1" si="74"/>
        <v/>
      </c>
      <c r="K175" s="362" t="e">
        <f t="shared" ca="1" si="86"/>
        <v>#N/A</v>
      </c>
      <c r="L175" s="740" t="str">
        <f t="shared" ca="1" si="87"/>
        <v/>
      </c>
      <c r="M175" s="741" t="str">
        <f t="shared" ca="1" si="88"/>
        <v/>
      </c>
      <c r="N175" s="740" t="str">
        <f t="shared" ca="1" si="89"/>
        <v/>
      </c>
      <c r="O175" s="741" t="str">
        <f t="shared" ca="1" si="90"/>
        <v/>
      </c>
      <c r="P175" s="738" t="str">
        <f t="shared" ca="1" si="75"/>
        <v/>
      </c>
      <c r="Q175" s="744" t="str">
        <f t="shared" ca="1" si="76"/>
        <v/>
      </c>
      <c r="R175" s="745" t="str">
        <f t="shared" ca="1" si="77"/>
        <v/>
      </c>
      <c r="S175" s="745" t="str">
        <f t="shared" ca="1" si="78"/>
        <v/>
      </c>
      <c r="T175" s="362" t="e">
        <f t="shared" ca="1" si="91"/>
        <v>#N/A</v>
      </c>
      <c r="U175" s="734" t="e">
        <f t="shared" ca="1" si="79"/>
        <v>#VALUE!</v>
      </c>
      <c r="V175" s="751">
        <f t="shared" ca="1" si="80"/>
        <v>0</v>
      </c>
      <c r="W175" s="74"/>
      <c r="X175" s="74"/>
      <c r="Y175" s="74"/>
      <c r="Z175" s="74"/>
    </row>
    <row r="176" spans="1:26" s="67" customFormat="1" ht="15" customHeight="1">
      <c r="A176" s="58"/>
      <c r="B176" s="358">
        <f t="shared" si="81"/>
        <v>0</v>
      </c>
      <c r="C176" s="740" t="str">
        <f t="shared" ca="1" si="82"/>
        <v/>
      </c>
      <c r="D176" s="741" t="str">
        <f t="shared" ca="1" si="83"/>
        <v/>
      </c>
      <c r="E176" s="740" t="str">
        <f t="shared" ca="1" si="84"/>
        <v/>
      </c>
      <c r="F176" s="741" t="str">
        <f t="shared" ca="1" si="85"/>
        <v/>
      </c>
      <c r="G176" s="738" t="str">
        <f t="shared" ca="1" si="71"/>
        <v/>
      </c>
      <c r="H176" s="744" t="str">
        <f t="shared" ca="1" si="72"/>
        <v/>
      </c>
      <c r="I176" s="745" t="str">
        <f t="shared" ca="1" si="73"/>
        <v/>
      </c>
      <c r="J176" s="745" t="str">
        <f t="shared" ca="1" si="74"/>
        <v/>
      </c>
      <c r="K176" s="362" t="e">
        <f t="shared" ca="1" si="86"/>
        <v>#N/A</v>
      </c>
      <c r="L176" s="740" t="str">
        <f t="shared" ca="1" si="87"/>
        <v/>
      </c>
      <c r="M176" s="741" t="str">
        <f t="shared" ca="1" si="88"/>
        <v/>
      </c>
      <c r="N176" s="740" t="str">
        <f t="shared" ca="1" si="89"/>
        <v/>
      </c>
      <c r="O176" s="741" t="str">
        <f t="shared" ca="1" si="90"/>
        <v/>
      </c>
      <c r="P176" s="738" t="str">
        <f t="shared" ca="1" si="75"/>
        <v/>
      </c>
      <c r="Q176" s="744" t="str">
        <f t="shared" ca="1" si="76"/>
        <v/>
      </c>
      <c r="R176" s="745" t="str">
        <f t="shared" ca="1" si="77"/>
        <v/>
      </c>
      <c r="S176" s="745" t="str">
        <f t="shared" ca="1" si="78"/>
        <v/>
      </c>
      <c r="T176" s="362" t="e">
        <f t="shared" ca="1" si="91"/>
        <v>#N/A</v>
      </c>
      <c r="U176" s="734" t="e">
        <f t="shared" ca="1" si="79"/>
        <v>#VALUE!</v>
      </c>
      <c r="V176" s="751">
        <f t="shared" ca="1" si="80"/>
        <v>0</v>
      </c>
      <c r="W176" s="74"/>
      <c r="X176" s="74"/>
      <c r="Y176" s="74"/>
      <c r="Z176" s="74"/>
    </row>
    <row r="177" spans="1:26" s="67" customFormat="1" ht="15" customHeight="1">
      <c r="A177" s="58"/>
      <c r="B177" s="358">
        <f t="shared" si="81"/>
        <v>0</v>
      </c>
      <c r="C177" s="740" t="str">
        <f t="shared" ca="1" si="82"/>
        <v/>
      </c>
      <c r="D177" s="741" t="str">
        <f t="shared" ca="1" si="83"/>
        <v/>
      </c>
      <c r="E177" s="740" t="str">
        <f t="shared" ca="1" si="84"/>
        <v/>
      </c>
      <c r="F177" s="741" t="str">
        <f t="shared" ca="1" si="85"/>
        <v/>
      </c>
      <c r="G177" s="738" t="str">
        <f t="shared" ca="1" si="71"/>
        <v/>
      </c>
      <c r="H177" s="744" t="str">
        <f t="shared" ca="1" si="72"/>
        <v/>
      </c>
      <c r="I177" s="745" t="str">
        <f t="shared" ca="1" si="73"/>
        <v/>
      </c>
      <c r="J177" s="745" t="str">
        <f t="shared" ca="1" si="74"/>
        <v/>
      </c>
      <c r="K177" s="362" t="e">
        <f t="shared" ca="1" si="86"/>
        <v>#N/A</v>
      </c>
      <c r="L177" s="740" t="str">
        <f t="shared" ca="1" si="87"/>
        <v/>
      </c>
      <c r="M177" s="741" t="str">
        <f t="shared" ca="1" si="88"/>
        <v/>
      </c>
      <c r="N177" s="740" t="str">
        <f t="shared" ca="1" si="89"/>
        <v/>
      </c>
      <c r="O177" s="741" t="str">
        <f t="shared" ca="1" si="90"/>
        <v/>
      </c>
      <c r="P177" s="738" t="str">
        <f t="shared" ca="1" si="75"/>
        <v/>
      </c>
      <c r="Q177" s="744" t="str">
        <f t="shared" ca="1" si="76"/>
        <v/>
      </c>
      <c r="R177" s="745" t="str">
        <f t="shared" ca="1" si="77"/>
        <v/>
      </c>
      <c r="S177" s="745" t="str">
        <f t="shared" ca="1" si="78"/>
        <v/>
      </c>
      <c r="T177" s="362" t="e">
        <f t="shared" ca="1" si="91"/>
        <v>#N/A</v>
      </c>
      <c r="U177" s="734" t="e">
        <f t="shared" ca="1" si="79"/>
        <v>#VALUE!</v>
      </c>
      <c r="V177" s="751">
        <f t="shared" ca="1" si="80"/>
        <v>0</v>
      </c>
      <c r="W177" s="74"/>
      <c r="X177" s="74"/>
      <c r="Y177" s="74"/>
      <c r="Z177" s="74"/>
    </row>
    <row r="178" spans="1:26" s="67" customFormat="1" ht="15" customHeight="1">
      <c r="A178" s="58"/>
      <c r="B178" s="358">
        <f t="shared" si="81"/>
        <v>0</v>
      </c>
      <c r="C178" s="740" t="str">
        <f t="shared" ca="1" si="82"/>
        <v/>
      </c>
      <c r="D178" s="741" t="str">
        <f t="shared" ca="1" si="83"/>
        <v/>
      </c>
      <c r="E178" s="740" t="str">
        <f t="shared" ca="1" si="84"/>
        <v/>
      </c>
      <c r="F178" s="741" t="str">
        <f t="shared" ca="1" si="85"/>
        <v/>
      </c>
      <c r="G178" s="738" t="str">
        <f t="shared" ca="1" si="71"/>
        <v/>
      </c>
      <c r="H178" s="744" t="str">
        <f t="shared" ca="1" si="72"/>
        <v/>
      </c>
      <c r="I178" s="745" t="str">
        <f t="shared" ca="1" si="73"/>
        <v/>
      </c>
      <c r="J178" s="745" t="str">
        <f t="shared" ca="1" si="74"/>
        <v/>
      </c>
      <c r="K178" s="362" t="e">
        <f t="shared" ca="1" si="86"/>
        <v>#N/A</v>
      </c>
      <c r="L178" s="740" t="str">
        <f t="shared" ca="1" si="87"/>
        <v/>
      </c>
      <c r="M178" s="741" t="str">
        <f t="shared" ca="1" si="88"/>
        <v/>
      </c>
      <c r="N178" s="740" t="str">
        <f t="shared" ca="1" si="89"/>
        <v/>
      </c>
      <c r="O178" s="741" t="str">
        <f t="shared" ca="1" si="90"/>
        <v/>
      </c>
      <c r="P178" s="738" t="str">
        <f t="shared" ca="1" si="75"/>
        <v/>
      </c>
      <c r="Q178" s="744" t="str">
        <f t="shared" ca="1" si="76"/>
        <v/>
      </c>
      <c r="R178" s="745" t="str">
        <f t="shared" ca="1" si="77"/>
        <v/>
      </c>
      <c r="S178" s="745" t="str">
        <f t="shared" ca="1" si="78"/>
        <v/>
      </c>
      <c r="T178" s="362" t="e">
        <f t="shared" ca="1" si="91"/>
        <v>#N/A</v>
      </c>
      <c r="U178" s="734" t="e">
        <f t="shared" ca="1" si="79"/>
        <v>#VALUE!</v>
      </c>
      <c r="V178" s="751">
        <f t="shared" ca="1" si="80"/>
        <v>0</v>
      </c>
      <c r="W178" s="74"/>
      <c r="X178" s="74"/>
      <c r="Y178" s="74"/>
      <c r="Z178" s="74"/>
    </row>
    <row r="179" spans="1:26" s="67" customFormat="1" ht="15" customHeight="1">
      <c r="A179" s="58"/>
      <c r="B179" s="358">
        <f t="shared" si="81"/>
        <v>0</v>
      </c>
      <c r="C179" s="740" t="str">
        <f t="shared" ca="1" si="82"/>
        <v/>
      </c>
      <c r="D179" s="741" t="str">
        <f t="shared" ca="1" si="83"/>
        <v/>
      </c>
      <c r="E179" s="740" t="str">
        <f t="shared" ca="1" si="84"/>
        <v/>
      </c>
      <c r="F179" s="741" t="str">
        <f t="shared" ca="1" si="85"/>
        <v/>
      </c>
      <c r="G179" s="738" t="str">
        <f t="shared" ca="1" si="71"/>
        <v/>
      </c>
      <c r="H179" s="744" t="str">
        <f t="shared" ca="1" si="72"/>
        <v/>
      </c>
      <c r="I179" s="745" t="str">
        <f t="shared" ca="1" si="73"/>
        <v/>
      </c>
      <c r="J179" s="745" t="str">
        <f t="shared" ca="1" si="74"/>
        <v/>
      </c>
      <c r="K179" s="362" t="e">
        <f t="shared" ca="1" si="86"/>
        <v>#N/A</v>
      </c>
      <c r="L179" s="740" t="str">
        <f t="shared" ca="1" si="87"/>
        <v/>
      </c>
      <c r="M179" s="741" t="str">
        <f t="shared" ca="1" si="88"/>
        <v/>
      </c>
      <c r="N179" s="740" t="str">
        <f t="shared" ca="1" si="89"/>
        <v/>
      </c>
      <c r="O179" s="741" t="str">
        <f t="shared" ca="1" si="90"/>
        <v/>
      </c>
      <c r="P179" s="738" t="str">
        <f t="shared" ca="1" si="75"/>
        <v/>
      </c>
      <c r="Q179" s="744" t="str">
        <f t="shared" ca="1" si="76"/>
        <v/>
      </c>
      <c r="R179" s="745" t="str">
        <f t="shared" ca="1" si="77"/>
        <v/>
      </c>
      <c r="S179" s="745" t="str">
        <f t="shared" ca="1" si="78"/>
        <v/>
      </c>
      <c r="T179" s="362" t="e">
        <f t="shared" ca="1" si="91"/>
        <v>#N/A</v>
      </c>
      <c r="U179" s="734" t="e">
        <f t="shared" ca="1" si="79"/>
        <v>#VALUE!</v>
      </c>
      <c r="V179" s="751">
        <f t="shared" ca="1" si="80"/>
        <v>0</v>
      </c>
      <c r="W179" s="74"/>
      <c r="X179" s="74"/>
      <c r="Y179" s="74"/>
      <c r="Z179" s="74"/>
    </row>
    <row r="180" spans="1:26" s="67" customFormat="1" ht="15" customHeight="1">
      <c r="A180" s="58"/>
      <c r="B180" s="358">
        <f t="shared" si="81"/>
        <v>0</v>
      </c>
      <c r="C180" s="740" t="str">
        <f t="shared" ca="1" si="82"/>
        <v/>
      </c>
      <c r="D180" s="741" t="str">
        <f t="shared" ca="1" si="83"/>
        <v/>
      </c>
      <c r="E180" s="740" t="str">
        <f t="shared" ca="1" si="84"/>
        <v/>
      </c>
      <c r="F180" s="741" t="str">
        <f t="shared" ca="1" si="85"/>
        <v/>
      </c>
      <c r="G180" s="738" t="str">
        <f t="shared" ca="1" si="71"/>
        <v/>
      </c>
      <c r="H180" s="744" t="str">
        <f t="shared" ca="1" si="72"/>
        <v/>
      </c>
      <c r="I180" s="745" t="str">
        <f t="shared" ca="1" si="73"/>
        <v/>
      </c>
      <c r="J180" s="745" t="str">
        <f t="shared" ca="1" si="74"/>
        <v/>
      </c>
      <c r="K180" s="362" t="e">
        <f t="shared" ca="1" si="86"/>
        <v>#N/A</v>
      </c>
      <c r="L180" s="740" t="str">
        <f t="shared" ca="1" si="87"/>
        <v/>
      </c>
      <c r="M180" s="741" t="str">
        <f t="shared" ca="1" si="88"/>
        <v/>
      </c>
      <c r="N180" s="740" t="str">
        <f t="shared" ca="1" si="89"/>
        <v/>
      </c>
      <c r="O180" s="741" t="str">
        <f t="shared" ca="1" si="90"/>
        <v/>
      </c>
      <c r="P180" s="738" t="str">
        <f t="shared" ca="1" si="75"/>
        <v/>
      </c>
      <c r="Q180" s="744" t="str">
        <f t="shared" ca="1" si="76"/>
        <v/>
      </c>
      <c r="R180" s="745" t="str">
        <f t="shared" ca="1" si="77"/>
        <v/>
      </c>
      <c r="S180" s="745" t="str">
        <f t="shared" ca="1" si="78"/>
        <v/>
      </c>
      <c r="T180" s="362" t="e">
        <f t="shared" ca="1" si="91"/>
        <v>#N/A</v>
      </c>
      <c r="U180" s="734" t="e">
        <f t="shared" ca="1" si="79"/>
        <v>#VALUE!</v>
      </c>
      <c r="V180" s="751">
        <f t="shared" ca="1" si="80"/>
        <v>0</v>
      </c>
      <c r="W180" s="74"/>
      <c r="X180" s="74"/>
      <c r="Y180" s="74"/>
      <c r="Z180" s="74"/>
    </row>
    <row r="181" spans="1:26" s="67" customFormat="1" ht="15" customHeight="1">
      <c r="A181" s="58"/>
      <c r="B181" s="358">
        <f t="shared" si="81"/>
        <v>0</v>
      </c>
      <c r="C181" s="740" t="str">
        <f t="shared" ca="1" si="82"/>
        <v/>
      </c>
      <c r="D181" s="741" t="str">
        <f t="shared" ca="1" si="83"/>
        <v/>
      </c>
      <c r="E181" s="740" t="str">
        <f t="shared" ca="1" si="84"/>
        <v/>
      </c>
      <c r="F181" s="741" t="str">
        <f t="shared" ca="1" si="85"/>
        <v/>
      </c>
      <c r="G181" s="738" t="str">
        <f t="shared" ca="1" si="71"/>
        <v/>
      </c>
      <c r="H181" s="744" t="str">
        <f t="shared" ca="1" si="72"/>
        <v/>
      </c>
      <c r="I181" s="745" t="str">
        <f t="shared" ca="1" si="73"/>
        <v/>
      </c>
      <c r="J181" s="745" t="str">
        <f t="shared" ca="1" si="74"/>
        <v/>
      </c>
      <c r="K181" s="362" t="e">
        <f t="shared" ca="1" si="86"/>
        <v>#N/A</v>
      </c>
      <c r="L181" s="740" t="str">
        <f t="shared" ca="1" si="87"/>
        <v/>
      </c>
      <c r="M181" s="741" t="str">
        <f t="shared" ca="1" si="88"/>
        <v/>
      </c>
      <c r="N181" s="740" t="str">
        <f t="shared" ca="1" si="89"/>
        <v/>
      </c>
      <c r="O181" s="741" t="str">
        <f t="shared" ca="1" si="90"/>
        <v/>
      </c>
      <c r="P181" s="738" t="str">
        <f t="shared" ca="1" si="75"/>
        <v/>
      </c>
      <c r="Q181" s="744" t="str">
        <f t="shared" ca="1" si="76"/>
        <v/>
      </c>
      <c r="R181" s="745" t="str">
        <f t="shared" ca="1" si="77"/>
        <v/>
      </c>
      <c r="S181" s="745" t="str">
        <f t="shared" ca="1" si="78"/>
        <v/>
      </c>
      <c r="T181" s="362" t="e">
        <f t="shared" ca="1" si="91"/>
        <v>#N/A</v>
      </c>
      <c r="U181" s="734" t="e">
        <f t="shared" ca="1" si="79"/>
        <v>#VALUE!</v>
      </c>
      <c r="V181" s="751">
        <f t="shared" ca="1" si="80"/>
        <v>0</v>
      </c>
      <c r="W181" s="74"/>
      <c r="X181" s="74"/>
      <c r="Y181" s="74"/>
      <c r="Z181" s="74"/>
    </row>
    <row r="182" spans="1:26" s="67" customFormat="1" ht="15" customHeight="1">
      <c r="A182" s="58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S182" s="74"/>
      <c r="T182" s="74"/>
      <c r="U182" s="74"/>
      <c r="V182" s="74"/>
      <c r="W182" s="74"/>
      <c r="X182" s="74"/>
      <c r="Y182" s="74"/>
      <c r="Z182" s="74"/>
    </row>
    <row r="183" spans="1:26" s="67" customFormat="1" ht="15" customHeight="1">
      <c r="A183" s="58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S183" s="74"/>
      <c r="T183" s="74"/>
      <c r="U183" s="74"/>
      <c r="V183" s="74"/>
      <c r="W183" s="74"/>
      <c r="X183" s="74"/>
      <c r="Y183" s="74"/>
      <c r="Z183" s="74"/>
    </row>
    <row r="184" spans="1:26" s="67" customFormat="1" ht="15" customHeight="1">
      <c r="A184" s="58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S184" s="74"/>
      <c r="T184" s="74"/>
      <c r="U184" s="74"/>
      <c r="V184" s="74"/>
      <c r="W184" s="74"/>
      <c r="X184" s="74"/>
      <c r="Y184" s="74"/>
      <c r="Z184" s="74"/>
    </row>
    <row r="185" spans="1:26" s="67" customFormat="1" ht="15" customHeight="1">
      <c r="A185" s="58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S185" s="74"/>
      <c r="T185" s="74"/>
      <c r="U185" s="74"/>
      <c r="V185" s="74"/>
      <c r="W185" s="74"/>
      <c r="X185" s="74"/>
      <c r="Y185" s="74"/>
      <c r="Z185" s="74"/>
    </row>
    <row r="186" spans="1:26" s="67" customFormat="1" ht="15" customHeight="1">
      <c r="A186" s="58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S186" s="74"/>
      <c r="T186" s="74"/>
      <c r="U186" s="74"/>
      <c r="V186" s="74"/>
      <c r="W186" s="74"/>
      <c r="X186" s="74"/>
      <c r="Y186" s="74"/>
      <c r="Z186" s="74"/>
    </row>
    <row r="187" spans="1:26" s="67" customFormat="1" ht="15" customHeight="1">
      <c r="A187" s="58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S187" s="74"/>
      <c r="T187" s="74"/>
      <c r="U187" s="74"/>
      <c r="V187" s="74"/>
      <c r="W187" s="74"/>
      <c r="X187" s="74"/>
      <c r="Y187" s="74"/>
      <c r="Z187" s="74"/>
    </row>
    <row r="188" spans="1:26" s="67" customFormat="1" ht="15" customHeight="1">
      <c r="A188" s="58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S188" s="74"/>
      <c r="T188" s="74"/>
      <c r="U188" s="74"/>
      <c r="V188" s="74"/>
      <c r="W188" s="74"/>
      <c r="X188" s="74"/>
      <c r="Y188" s="74"/>
      <c r="Z188" s="74"/>
    </row>
    <row r="189" spans="1:26" s="67" customFormat="1" ht="15" customHeight="1">
      <c r="A189" s="58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S189" s="74"/>
      <c r="T189" s="74"/>
      <c r="U189" s="74"/>
      <c r="V189" s="74"/>
      <c r="W189" s="74"/>
      <c r="X189" s="74"/>
      <c r="Y189" s="74"/>
      <c r="Z189" s="74"/>
    </row>
    <row r="190" spans="1:26" s="67" customFormat="1" ht="15" customHeight="1">
      <c r="A190" s="58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S190" s="74"/>
      <c r="T190" s="74"/>
      <c r="U190" s="74"/>
      <c r="V190" s="74"/>
      <c r="W190" s="74"/>
      <c r="X190" s="74"/>
      <c r="Y190" s="74"/>
      <c r="Z190" s="74"/>
    </row>
    <row r="191" spans="1:26" s="67" customFormat="1" ht="15" customHeight="1">
      <c r="A191" s="58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S191" s="74"/>
      <c r="T191" s="74"/>
      <c r="U191" s="74"/>
      <c r="V191" s="74"/>
      <c r="W191" s="74"/>
      <c r="X191" s="74"/>
      <c r="Y191" s="74"/>
      <c r="Z191" s="74"/>
    </row>
    <row r="192" spans="1:26" s="67" customFormat="1" ht="15" customHeight="1">
      <c r="A192" s="58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S192" s="74"/>
      <c r="T192" s="74"/>
      <c r="U192" s="74"/>
      <c r="V192" s="74"/>
      <c r="W192" s="74"/>
      <c r="X192" s="74"/>
      <c r="Y192" s="74"/>
      <c r="Z192" s="74"/>
    </row>
    <row r="193" spans="1:27" s="67" customFormat="1" ht="15" customHeight="1">
      <c r="A193" s="250" t="s">
        <v>323</v>
      </c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74"/>
      <c r="O193" s="74"/>
      <c r="P193" s="74"/>
      <c r="Q193" s="74"/>
      <c r="S193" s="65"/>
      <c r="T193" s="65"/>
      <c r="U193" s="65"/>
      <c r="V193" s="65"/>
      <c r="W193" s="65"/>
      <c r="X193" s="65"/>
      <c r="Y193" s="65"/>
      <c r="Z193" s="65"/>
      <c r="AA193" s="65"/>
    </row>
    <row r="194" spans="1:27" s="67" customFormat="1" ht="15" customHeight="1">
      <c r="A194" s="65"/>
      <c r="B194" s="251" t="s">
        <v>370</v>
      </c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74"/>
      <c r="O194" s="74"/>
      <c r="P194" s="74"/>
      <c r="Q194" s="74"/>
      <c r="S194" s="65"/>
      <c r="T194" s="65"/>
      <c r="U194" s="65"/>
      <c r="V194" s="65"/>
      <c r="W194" s="65"/>
      <c r="X194" s="65"/>
      <c r="Y194" s="65"/>
      <c r="Z194" s="65"/>
      <c r="AA194" s="65"/>
    </row>
    <row r="195" spans="1:27" s="67" customFormat="1" ht="15" customHeight="1">
      <c r="A195" s="65"/>
      <c r="B195" s="681" t="s">
        <v>371</v>
      </c>
      <c r="C195" s="682"/>
      <c r="D195" s="367" t="s">
        <v>3</v>
      </c>
      <c r="E195" s="367" t="s">
        <v>257</v>
      </c>
      <c r="F195" s="367" t="s">
        <v>259</v>
      </c>
      <c r="G195" s="367" t="s">
        <v>86</v>
      </c>
      <c r="H195" s="683" t="s">
        <v>129</v>
      </c>
      <c r="I195" s="683"/>
      <c r="J195" s="684" t="s">
        <v>776</v>
      </c>
      <c r="K195" s="684"/>
      <c r="L195" s="684" t="s">
        <v>777</v>
      </c>
      <c r="M195" s="684"/>
      <c r="N195" s="74"/>
      <c r="O195" s="74"/>
      <c r="P195" s="74"/>
      <c r="Q195" s="74"/>
      <c r="S195" s="65"/>
      <c r="T195" s="65"/>
      <c r="U195" s="65"/>
      <c r="V195" s="65"/>
      <c r="W195" s="65"/>
      <c r="X195" s="65"/>
      <c r="Y195" s="65"/>
      <c r="Z195" s="65"/>
      <c r="AA195" s="65"/>
    </row>
    <row r="196" spans="1:27" s="67" customFormat="1" ht="15" customHeight="1">
      <c r="A196" s="65"/>
      <c r="B196" s="686" t="e">
        <f>Calcu!M$328</f>
        <v>#N/A</v>
      </c>
      <c r="C196" s="687"/>
      <c r="D196" s="366" t="str">
        <f ca="1">IFERROR(OFFSET(Pressure_4_R3!B$40,MATCH($B196,Pressure_4_R3!$C$41:$C$70,0),0),"")</f>
        <v/>
      </c>
      <c r="E196" s="366" t="str">
        <f ca="1">IFERROR(OFFSET(Pressure_4_R3!AA$40,MATCH($B196,Pressure_4_R3!$C$41:$C$70,0),0),"")</f>
        <v/>
      </c>
      <c r="F196" s="366" t="str">
        <f ca="1">IFERROR(OFFSET(Pressure_4_R3!AB$40,MATCH($B196,Pressure_4_R3!$C$41:$C$70,0),0),"")</f>
        <v/>
      </c>
      <c r="G196" s="366" t="str">
        <f ca="1">IFERROR(OFFSET(Pressure_4_R3!Z$40,MATCH($B196,Pressure_4_R3!$C$41:$C$70,0),0),"")</f>
        <v/>
      </c>
      <c r="H196" s="366" t="str">
        <f ca="1">IFERROR(OFFSET(Pressure_4_R3!T$40,MATCH($B196,Pressure_4_R3!$C$41:$C$70,0),0),"")</f>
        <v/>
      </c>
      <c r="I196" s="366" t="str">
        <f ca="1">IFERROR(OFFSET(Pressure_4_R3!V$40,MATCH($B196,Pressure_4_R3!$C$41:$C$70,0),0),"")</f>
        <v/>
      </c>
      <c r="J196" s="366" t="str">
        <f ca="1">IFERROR(OFFSET(Pressure_4_R3!AC$40,MATCH($B196,Pressure_4_R3!$C$41:$C$70,0),0),"")</f>
        <v/>
      </c>
      <c r="K196" s="366" t="str">
        <f ca="1">IFERROR(OFFSET(Pressure_4_R3!AD$40,MATCH($B196,Pressure_4_R3!$C$41:$C$70,0),0),"")</f>
        <v/>
      </c>
      <c r="L196" s="366" t="str">
        <f ca="1">IFERROR(OFFSET(Pressure_4_R3!AE$40,MATCH($B196,Pressure_4_R3!$C$41:$C$70,0),0),"")</f>
        <v/>
      </c>
      <c r="M196" s="366" t="str">
        <f ca="1">IFERROR(OFFSET(Pressure_4_R3!AF$40,MATCH($B196,Pressure_4_R3!$C$41:$C$70,0),0),"")</f>
        <v/>
      </c>
      <c r="N196" s="74"/>
      <c r="O196" s="74"/>
      <c r="P196" s="74"/>
      <c r="Q196" s="74"/>
      <c r="S196" s="65"/>
      <c r="T196" s="65"/>
      <c r="U196" s="65"/>
      <c r="V196" s="65"/>
      <c r="W196" s="65"/>
      <c r="X196" s="65"/>
      <c r="Y196" s="65"/>
      <c r="Z196" s="65"/>
      <c r="AA196" s="65"/>
    </row>
    <row r="197" spans="1:27" s="67" customFormat="1" ht="15" customHeight="1">
      <c r="A197" s="65"/>
      <c r="B197" s="686" t="e">
        <f>Calcu!N$328</f>
        <v>#N/A</v>
      </c>
      <c r="C197" s="687"/>
      <c r="D197" s="366" t="str">
        <f ca="1">IFERROR(OFFSET(Pressure_4_R3!B$40,MATCH($B197,Pressure_4_R3!$C$41:$C$70,0),0),"")</f>
        <v/>
      </c>
      <c r="E197" s="366" t="str">
        <f ca="1">IFERROR(OFFSET(Pressure_4_R3!AA$40,MATCH($B197,Pressure_4_R3!$C$41:$C$70,0),0),"")</f>
        <v/>
      </c>
      <c r="F197" s="366" t="str">
        <f ca="1">IFERROR(OFFSET(Pressure_4_R3!AB$40,MATCH($B197,Pressure_4_R3!$C$41:$C$70,0),0),"")</f>
        <v/>
      </c>
      <c r="G197" s="366" t="str">
        <f ca="1">IFERROR(OFFSET(Pressure_4_R3!Z$40,MATCH($B197,Pressure_4_R3!$C$41:$C$70,0),0),"")</f>
        <v/>
      </c>
      <c r="H197" s="366" t="str">
        <f ca="1">IFERROR(OFFSET(Pressure_4_R3!T$40,MATCH($B197,Pressure_4_R3!$C$41:$C$70,0),0),"")</f>
        <v/>
      </c>
      <c r="I197" s="366" t="str">
        <f ca="1">IFERROR(OFFSET(Pressure_4_R3!V$40,MATCH($B197,Pressure_4_R3!$C$41:$C$70,0),0),"")</f>
        <v/>
      </c>
      <c r="J197" s="366" t="str">
        <f ca="1">IFERROR(OFFSET(Pressure_4_R3!AC$40,MATCH($B197,Pressure_4_R3!$C$41:$C$70,0),0),"")</f>
        <v/>
      </c>
      <c r="K197" s="366" t="str">
        <f ca="1">IFERROR(OFFSET(Pressure_4_R3!AD$40,MATCH($B197,Pressure_4_R3!$C$41:$C$70,0),0),"")</f>
        <v/>
      </c>
      <c r="L197" s="366" t="str">
        <f ca="1">IFERROR(OFFSET(Pressure_4_R3!AE$40,MATCH($B197,Pressure_4_R3!$C$41:$C$70,0),0),"")</f>
        <v/>
      </c>
      <c r="M197" s="366" t="str">
        <f ca="1">IFERROR(OFFSET(Pressure_4_R3!AF$40,MATCH($B197,Pressure_4_R3!$C$41:$C$70,0),0),"")</f>
        <v/>
      </c>
      <c r="N197" s="74"/>
      <c r="O197" s="74"/>
      <c r="P197" s="74"/>
      <c r="Q197" s="74"/>
      <c r="S197" s="65"/>
      <c r="T197" s="65"/>
      <c r="U197" s="65"/>
      <c r="V197" s="65"/>
      <c r="W197" s="65"/>
      <c r="X197" s="65"/>
      <c r="Y197" s="65"/>
      <c r="Z197" s="65"/>
    </row>
    <row r="198" spans="1:27" ht="16.5" customHeight="1">
      <c r="H198" s="189"/>
      <c r="I198" s="69"/>
      <c r="J198" s="68"/>
      <c r="K198" s="68"/>
      <c r="L198" s="67"/>
    </row>
    <row r="199" spans="1:27" ht="15" customHeight="1">
      <c r="B199" s="251" t="s">
        <v>359</v>
      </c>
      <c r="D199" s="66"/>
      <c r="E199" s="66"/>
      <c r="F199" s="66"/>
      <c r="G199" s="251"/>
      <c r="H199" s="66"/>
      <c r="N199" s="67"/>
      <c r="O199" s="67"/>
      <c r="P199" s="67"/>
      <c r="Q199" s="66"/>
      <c r="R199" s="66"/>
      <c r="S199" s="251" t="s">
        <v>769</v>
      </c>
      <c r="W199" s="66"/>
      <c r="X199" s="66"/>
      <c r="Y199" s="66"/>
    </row>
    <row r="200" spans="1:27" s="752" customFormat="1" ht="15" customHeight="1">
      <c r="B200" s="402" t="s">
        <v>765</v>
      </c>
      <c r="C200" s="678" t="s">
        <v>763</v>
      </c>
      <c r="D200" s="679"/>
      <c r="E200" s="401" t="s">
        <v>119</v>
      </c>
      <c r="F200" s="401" t="s">
        <v>783</v>
      </c>
      <c r="G200" s="678" t="s">
        <v>763</v>
      </c>
      <c r="H200" s="679"/>
      <c r="I200" s="678" t="s">
        <v>766</v>
      </c>
      <c r="J200" s="679"/>
      <c r="K200" s="678" t="s">
        <v>767</v>
      </c>
      <c r="L200" s="685"/>
      <c r="M200" s="402" t="s">
        <v>257</v>
      </c>
      <c r="N200" s="402" t="s">
        <v>259</v>
      </c>
      <c r="O200" s="402" t="s">
        <v>798</v>
      </c>
      <c r="P200" s="401" t="s">
        <v>351</v>
      </c>
      <c r="Q200" s="402" t="s">
        <v>764</v>
      </c>
      <c r="R200" s="66"/>
      <c r="S200" s="678" t="s">
        <v>766</v>
      </c>
      <c r="T200" s="679"/>
      <c r="U200" s="678" t="s">
        <v>767</v>
      </c>
      <c r="V200" s="679"/>
      <c r="W200" s="680" t="s">
        <v>129</v>
      </c>
      <c r="X200" s="680"/>
      <c r="Y200" s="402" t="s">
        <v>351</v>
      </c>
      <c r="Z200" s="678" t="s">
        <v>819</v>
      </c>
      <c r="AA200" s="679"/>
    </row>
    <row r="201" spans="1:27" ht="15" customHeight="1">
      <c r="B201" s="379">
        <f>Calcu!I$328</f>
        <v>0</v>
      </c>
      <c r="C201" s="742">
        <f>Pressure_4_R3!E4</f>
        <v>0</v>
      </c>
      <c r="D201" s="743">
        <f>Pressure_4_R3!F4</f>
        <v>0</v>
      </c>
      <c r="E201" s="376">
        <f>MAX(C201:C230)</f>
        <v>0</v>
      </c>
      <c r="F201" s="362" t="e">
        <f ca="1">INDEX($C$3:$J$27,MATCH(D201,$C$2:$J$2,0),MATCH(H201,$B$3:$B$27,0))</f>
        <v>#N/A</v>
      </c>
      <c r="G201" s="380" t="e">
        <f t="shared" ref="G201:G230" ca="1" si="92">C201*F201</f>
        <v>#N/A</v>
      </c>
      <c r="H201" s="381">
        <f ca="1">IFERROR(OFFSET(B$2,MATCH(Pressure_4_R3!M4,B$3:B$27,0),0),D201)</f>
        <v>0</v>
      </c>
      <c r="I201" s="374" t="str">
        <f ca="1">E196</f>
        <v/>
      </c>
      <c r="J201" s="375" t="str">
        <f ca="1">F196</f>
        <v/>
      </c>
      <c r="K201" s="374" t="str">
        <f ca="1">E197</f>
        <v/>
      </c>
      <c r="L201" s="377" t="str">
        <f ca="1">F197</f>
        <v/>
      </c>
      <c r="M201" s="383" t="str">
        <f t="shared" ref="M201:M230" ca="1" si="93">IF($B201="20409-0",I201,IF($E201&lt;=0,K201,IF($C201&lt;0,K201,I201)))</f>
        <v/>
      </c>
      <c r="N201" s="383" t="str">
        <f t="shared" ref="N201:N230" ca="1" si="94">IF($B201="20409-0",J201,IF($E201&lt;=0,L201,IF($C201&lt;0,L201,J201)))</f>
        <v/>
      </c>
      <c r="O201" s="327">
        <f t="shared" ref="O201:O230" si="95">IF(C201=0,0,IF(AND(M201=I201,N201=J201,C201&lt;0),(ABS(C201)*M201+N201)*SIGN(C201),C201*M201+N201))</f>
        <v>0</v>
      </c>
      <c r="P201" s="370" t="e">
        <f ca="1">INDEX($C$3:$J$27,MATCH(D201,$C$2:$J$2,0),MATCH(H201,$B$3:$B$27,0))</f>
        <v>#N/A</v>
      </c>
      <c r="Q201" s="403" t="e">
        <f t="shared" ref="Q201:Q230" ca="1" si="96">O201*P201</f>
        <v>#N/A</v>
      </c>
      <c r="R201" s="66"/>
      <c r="S201" s="736" t="str">
        <f ca="1">H196</f>
        <v/>
      </c>
      <c r="T201" s="737" t="str">
        <f ca="1">I196</f>
        <v/>
      </c>
      <c r="U201" s="736" t="str">
        <f ca="1">H197</f>
        <v/>
      </c>
      <c r="V201" s="737" t="str">
        <f ca="1">I197</f>
        <v/>
      </c>
      <c r="W201" s="738" t="str">
        <f t="shared" ref="W201:W230" ca="1" si="97">IF($B201="20409-0",S201,IF($E201&lt;=0,U201,IF($C201&lt;0,U201,S201)))</f>
        <v/>
      </c>
      <c r="X201" s="739" t="str">
        <f t="shared" ref="X201:X230" ca="1" si="98">IF($B201="20409-0",T201,IF($E201&lt;=0,V201,IF($C201&lt;0,V201,T201)))</f>
        <v/>
      </c>
      <c r="Y201" s="362" t="e">
        <f ca="1">IF(OR(X201="% of Reading",X201="% of F.S"),1,INDEX(C$3:J$27,MATCH(X201,B$3:B$27,0),MATCH(AA201,C$2:J$2,0)))</f>
        <v>#N/A</v>
      </c>
      <c r="Z201" s="734" t="e">
        <f t="shared" ref="Z201:Z230" ca="1" si="99">IF(X201="% of Reading",Q201*W201%,IF(X201="% of F.S",E201*W201%,W201*Y201))</f>
        <v>#VALUE!</v>
      </c>
      <c r="AA201" s="735">
        <f t="shared" ref="AA201:AA230" ca="1" si="100">H201</f>
        <v>0</v>
      </c>
    </row>
    <row r="202" spans="1:27" ht="15" customHeight="1">
      <c r="B202" s="357">
        <f>B201</f>
        <v>0</v>
      </c>
      <c r="C202" s="742">
        <f>Pressure_4_R3!E5</f>
        <v>0</v>
      </c>
      <c r="D202" s="743">
        <f>Pressure_4_R3!F5</f>
        <v>0</v>
      </c>
      <c r="E202" s="361">
        <f t="shared" ref="E202:E230" si="101">E201</f>
        <v>0</v>
      </c>
      <c r="F202" s="362" t="e">
        <f ca="1">INDEX($C$3:$J$27,MATCH(D202,$C$2:$J$2,0),MATCH(H202,$B$3:$B$27,0))</f>
        <v>#N/A</v>
      </c>
      <c r="G202" s="380" t="e">
        <f t="shared" ca="1" si="92"/>
        <v>#N/A</v>
      </c>
      <c r="H202" s="382">
        <f ca="1">H201</f>
        <v>0</v>
      </c>
      <c r="I202" s="358" t="str">
        <f ca="1">I201</f>
        <v/>
      </c>
      <c r="J202" s="359" t="str">
        <f ca="1">J201</f>
        <v/>
      </c>
      <c r="K202" s="358" t="str">
        <f ca="1">K201</f>
        <v/>
      </c>
      <c r="L202" s="361" t="str">
        <f ca="1">L201</f>
        <v/>
      </c>
      <c r="M202" s="383" t="str">
        <f t="shared" ca="1" si="93"/>
        <v/>
      </c>
      <c r="N202" s="383" t="str">
        <f t="shared" ca="1" si="94"/>
        <v/>
      </c>
      <c r="O202" s="327">
        <f t="shared" si="95"/>
        <v>0</v>
      </c>
      <c r="P202" s="370" t="e">
        <f ca="1">INDEX($C$3:$J$27,MATCH(D202,$C$2:$J$2,0),MATCH(H202,$B$3:$B$27,0))</f>
        <v>#N/A</v>
      </c>
      <c r="Q202" s="403" t="e">
        <f t="shared" ca="1" si="96"/>
        <v>#N/A</v>
      </c>
      <c r="R202" s="356"/>
      <c r="S202" s="740" t="str">
        <f t="shared" ref="S202:S230" ca="1" si="102">S201</f>
        <v/>
      </c>
      <c r="T202" s="741" t="str">
        <f t="shared" ref="T202:T230" ca="1" si="103">T201</f>
        <v/>
      </c>
      <c r="U202" s="740" t="str">
        <f t="shared" ref="U202:U230" ca="1" si="104">U201</f>
        <v/>
      </c>
      <c r="V202" s="741" t="str">
        <f t="shared" ref="V202:V230" ca="1" si="105">V201</f>
        <v/>
      </c>
      <c r="W202" s="738" t="str">
        <f t="shared" ca="1" si="97"/>
        <v/>
      </c>
      <c r="X202" s="739" t="str">
        <f t="shared" ca="1" si="98"/>
        <v/>
      </c>
      <c r="Y202" s="362" t="e">
        <f ca="1">IF(OR(X202="% of Reading",X202="% of F.S"),1,INDEX(C$3:J$27,MATCH(X202,B$3:B$27,0),MATCH(AA202,C$2:J$2,0)))</f>
        <v>#N/A</v>
      </c>
      <c r="Z202" s="734" t="e">
        <f t="shared" ca="1" si="99"/>
        <v>#VALUE!</v>
      </c>
      <c r="AA202" s="735">
        <f t="shared" ca="1" si="100"/>
        <v>0</v>
      </c>
    </row>
    <row r="203" spans="1:27" ht="15" customHeight="1">
      <c r="B203" s="357">
        <f t="shared" ref="B203:B230" si="106">B202</f>
        <v>0</v>
      </c>
      <c r="C203" s="742">
        <f>Pressure_4_R3!E6</f>
        <v>0</v>
      </c>
      <c r="D203" s="743">
        <f>Pressure_4_R3!F6</f>
        <v>0</v>
      </c>
      <c r="E203" s="361">
        <f t="shared" si="101"/>
        <v>0</v>
      </c>
      <c r="F203" s="362" t="e">
        <f ca="1">INDEX($C$3:$J$27,MATCH(D203,$C$2:$J$2,0),MATCH(H203,$B$3:$B$27,0))</f>
        <v>#N/A</v>
      </c>
      <c r="G203" s="380" t="e">
        <f t="shared" ca="1" si="92"/>
        <v>#N/A</v>
      </c>
      <c r="H203" s="382">
        <f t="shared" ref="H203:H230" ca="1" si="107">H202</f>
        <v>0</v>
      </c>
      <c r="I203" s="358" t="str">
        <f t="shared" ref="I203:I230" ca="1" si="108">I202</f>
        <v/>
      </c>
      <c r="J203" s="359" t="str">
        <f t="shared" ref="J203:J230" ca="1" si="109">J202</f>
        <v/>
      </c>
      <c r="K203" s="358" t="str">
        <f t="shared" ref="K203:K230" ca="1" si="110">K202</f>
        <v/>
      </c>
      <c r="L203" s="361" t="str">
        <f t="shared" ref="L203:L230" ca="1" si="111">L202</f>
        <v/>
      </c>
      <c r="M203" s="383" t="str">
        <f t="shared" ca="1" si="93"/>
        <v/>
      </c>
      <c r="N203" s="383" t="str">
        <f t="shared" ca="1" si="94"/>
        <v/>
      </c>
      <c r="O203" s="327">
        <f t="shared" si="95"/>
        <v>0</v>
      </c>
      <c r="P203" s="370" t="e">
        <f ca="1">INDEX($C$3:$J$27,MATCH(D203,$C$2:$J$2,0),MATCH(H203,$B$3:$B$27,0))</f>
        <v>#N/A</v>
      </c>
      <c r="Q203" s="403" t="e">
        <f t="shared" ca="1" si="96"/>
        <v>#N/A</v>
      </c>
      <c r="R203" s="356"/>
      <c r="S203" s="740" t="str">
        <f t="shared" ca="1" si="102"/>
        <v/>
      </c>
      <c r="T203" s="741" t="str">
        <f t="shared" ca="1" si="103"/>
        <v/>
      </c>
      <c r="U203" s="740" t="str">
        <f t="shared" ca="1" si="104"/>
        <v/>
      </c>
      <c r="V203" s="741" t="str">
        <f t="shared" ca="1" si="105"/>
        <v/>
      </c>
      <c r="W203" s="738" t="str">
        <f t="shared" ca="1" si="97"/>
        <v/>
      </c>
      <c r="X203" s="739" t="str">
        <f t="shared" ca="1" si="98"/>
        <v/>
      </c>
      <c r="Y203" s="362" t="e">
        <f ca="1">IF(OR(X203="% of Reading",X203="% of F.S"),1,INDEX(C$3:J$27,MATCH(X203,B$3:B$27,0),MATCH(AA203,C$2:J$2,0)))</f>
        <v>#N/A</v>
      </c>
      <c r="Z203" s="734" t="e">
        <f t="shared" ca="1" si="99"/>
        <v>#VALUE!</v>
      </c>
      <c r="AA203" s="735">
        <f t="shared" ca="1" si="100"/>
        <v>0</v>
      </c>
    </row>
    <row r="204" spans="1:27" ht="15" customHeight="1">
      <c r="B204" s="357">
        <f t="shared" si="106"/>
        <v>0</v>
      </c>
      <c r="C204" s="742">
        <f>Pressure_4_R3!E7</f>
        <v>0</v>
      </c>
      <c r="D204" s="743">
        <f>Pressure_4_R3!F7</f>
        <v>0</v>
      </c>
      <c r="E204" s="361">
        <f t="shared" si="101"/>
        <v>0</v>
      </c>
      <c r="F204" s="362" t="e">
        <f ca="1">INDEX($C$3:$J$27,MATCH(D204,$C$2:$J$2,0),MATCH(H204,$B$3:$B$27,0))</f>
        <v>#N/A</v>
      </c>
      <c r="G204" s="380" t="e">
        <f t="shared" ca="1" si="92"/>
        <v>#N/A</v>
      </c>
      <c r="H204" s="382">
        <f t="shared" ca="1" si="107"/>
        <v>0</v>
      </c>
      <c r="I204" s="358" t="str">
        <f t="shared" ca="1" si="108"/>
        <v/>
      </c>
      <c r="J204" s="359" t="str">
        <f t="shared" ca="1" si="109"/>
        <v/>
      </c>
      <c r="K204" s="358" t="str">
        <f t="shared" ca="1" si="110"/>
        <v/>
      </c>
      <c r="L204" s="361" t="str">
        <f t="shared" ca="1" si="111"/>
        <v/>
      </c>
      <c r="M204" s="383" t="str">
        <f t="shared" ca="1" si="93"/>
        <v/>
      </c>
      <c r="N204" s="383" t="str">
        <f t="shared" ca="1" si="94"/>
        <v/>
      </c>
      <c r="O204" s="327">
        <f t="shared" si="95"/>
        <v>0</v>
      </c>
      <c r="P204" s="370" t="e">
        <f ca="1">INDEX($C$3:$J$27,MATCH(D204,$C$2:$J$2,0),MATCH(H204,$B$3:$B$27,0))</f>
        <v>#N/A</v>
      </c>
      <c r="Q204" s="403" t="e">
        <f t="shared" ca="1" si="96"/>
        <v>#N/A</v>
      </c>
      <c r="R204" s="356"/>
      <c r="S204" s="740" t="str">
        <f t="shared" ca="1" si="102"/>
        <v/>
      </c>
      <c r="T204" s="741" t="str">
        <f t="shared" ca="1" si="103"/>
        <v/>
      </c>
      <c r="U204" s="740" t="str">
        <f t="shared" ca="1" si="104"/>
        <v/>
      </c>
      <c r="V204" s="741" t="str">
        <f t="shared" ca="1" si="105"/>
        <v/>
      </c>
      <c r="W204" s="738" t="str">
        <f t="shared" ca="1" si="97"/>
        <v/>
      </c>
      <c r="X204" s="739" t="str">
        <f t="shared" ca="1" si="98"/>
        <v/>
      </c>
      <c r="Y204" s="362" t="e">
        <f ca="1">IF(OR(X204="% of Reading",X204="% of F.S"),1,INDEX(C$3:J$27,MATCH(X204,B$3:B$27,0),MATCH(AA204,C$2:J$2,0)))</f>
        <v>#N/A</v>
      </c>
      <c r="Z204" s="734" t="e">
        <f t="shared" ca="1" si="99"/>
        <v>#VALUE!</v>
      </c>
      <c r="AA204" s="735">
        <f t="shared" ca="1" si="100"/>
        <v>0</v>
      </c>
    </row>
    <row r="205" spans="1:27" ht="15" customHeight="1">
      <c r="B205" s="357">
        <f t="shared" si="106"/>
        <v>0</v>
      </c>
      <c r="C205" s="742">
        <f>Pressure_4_R3!E8</f>
        <v>0</v>
      </c>
      <c r="D205" s="743">
        <f>Pressure_4_R3!F8</f>
        <v>0</v>
      </c>
      <c r="E205" s="361">
        <f t="shared" si="101"/>
        <v>0</v>
      </c>
      <c r="F205" s="362" t="e">
        <f ca="1">INDEX($C$3:$J$27,MATCH(D205,$C$2:$J$2,0),MATCH(H205,$B$3:$B$27,0))</f>
        <v>#N/A</v>
      </c>
      <c r="G205" s="380" t="e">
        <f t="shared" ca="1" si="92"/>
        <v>#N/A</v>
      </c>
      <c r="H205" s="382">
        <f t="shared" ca="1" si="107"/>
        <v>0</v>
      </c>
      <c r="I205" s="358" t="str">
        <f t="shared" ca="1" si="108"/>
        <v/>
      </c>
      <c r="J205" s="359" t="str">
        <f t="shared" ca="1" si="109"/>
        <v/>
      </c>
      <c r="K205" s="358" t="str">
        <f t="shared" ca="1" si="110"/>
        <v/>
      </c>
      <c r="L205" s="361" t="str">
        <f t="shared" ca="1" si="111"/>
        <v/>
      </c>
      <c r="M205" s="383" t="str">
        <f t="shared" ca="1" si="93"/>
        <v/>
      </c>
      <c r="N205" s="383" t="str">
        <f t="shared" ca="1" si="94"/>
        <v/>
      </c>
      <c r="O205" s="327">
        <f t="shared" si="95"/>
        <v>0</v>
      </c>
      <c r="P205" s="370" t="e">
        <f ca="1">INDEX($C$3:$J$27,MATCH(D205,$C$2:$J$2,0),MATCH(H205,$B$3:$B$27,0))</f>
        <v>#N/A</v>
      </c>
      <c r="Q205" s="403" t="e">
        <f t="shared" ca="1" si="96"/>
        <v>#N/A</v>
      </c>
      <c r="R205" s="356"/>
      <c r="S205" s="740" t="str">
        <f t="shared" ca="1" si="102"/>
        <v/>
      </c>
      <c r="T205" s="741" t="str">
        <f t="shared" ca="1" si="103"/>
        <v/>
      </c>
      <c r="U205" s="740" t="str">
        <f t="shared" ca="1" si="104"/>
        <v/>
      </c>
      <c r="V205" s="741" t="str">
        <f t="shared" ca="1" si="105"/>
        <v/>
      </c>
      <c r="W205" s="738" t="str">
        <f t="shared" ca="1" si="97"/>
        <v/>
      </c>
      <c r="X205" s="739" t="str">
        <f t="shared" ca="1" si="98"/>
        <v/>
      </c>
      <c r="Y205" s="362" t="e">
        <f ca="1">IF(OR(X205="% of Reading",X205="% of F.S"),1,INDEX(C$3:J$27,MATCH(X205,B$3:B$27,0),MATCH(AA205,C$2:J$2,0)))</f>
        <v>#N/A</v>
      </c>
      <c r="Z205" s="734" t="e">
        <f t="shared" ca="1" si="99"/>
        <v>#VALUE!</v>
      </c>
      <c r="AA205" s="735">
        <f t="shared" ca="1" si="100"/>
        <v>0</v>
      </c>
    </row>
    <row r="206" spans="1:27" ht="15" customHeight="1">
      <c r="B206" s="357">
        <f t="shared" si="106"/>
        <v>0</v>
      </c>
      <c r="C206" s="742">
        <f>Pressure_4_R3!E9</f>
        <v>0</v>
      </c>
      <c r="D206" s="743">
        <f>Pressure_4_R3!F9</f>
        <v>0</v>
      </c>
      <c r="E206" s="361">
        <f t="shared" si="101"/>
        <v>0</v>
      </c>
      <c r="F206" s="362" t="e">
        <f ca="1">INDEX($C$3:$J$27,MATCH(D206,$C$2:$J$2,0),MATCH(H206,$B$3:$B$27,0))</f>
        <v>#N/A</v>
      </c>
      <c r="G206" s="380" t="e">
        <f t="shared" ca="1" si="92"/>
        <v>#N/A</v>
      </c>
      <c r="H206" s="382">
        <f t="shared" ca="1" si="107"/>
        <v>0</v>
      </c>
      <c r="I206" s="358" t="str">
        <f t="shared" ca="1" si="108"/>
        <v/>
      </c>
      <c r="J206" s="359" t="str">
        <f t="shared" ca="1" si="109"/>
        <v/>
      </c>
      <c r="K206" s="358" t="str">
        <f t="shared" ca="1" si="110"/>
        <v/>
      </c>
      <c r="L206" s="361" t="str">
        <f t="shared" ca="1" si="111"/>
        <v/>
      </c>
      <c r="M206" s="383" t="str">
        <f t="shared" ca="1" si="93"/>
        <v/>
      </c>
      <c r="N206" s="383" t="str">
        <f t="shared" ca="1" si="94"/>
        <v/>
      </c>
      <c r="O206" s="327">
        <f t="shared" si="95"/>
        <v>0</v>
      </c>
      <c r="P206" s="370" t="e">
        <f ca="1">INDEX($C$3:$J$27,MATCH(D206,$C$2:$J$2,0),MATCH(H206,$B$3:$B$27,0))</f>
        <v>#N/A</v>
      </c>
      <c r="Q206" s="403" t="e">
        <f t="shared" ca="1" si="96"/>
        <v>#N/A</v>
      </c>
      <c r="R206" s="356"/>
      <c r="S206" s="740" t="str">
        <f t="shared" ca="1" si="102"/>
        <v/>
      </c>
      <c r="T206" s="741" t="str">
        <f t="shared" ca="1" si="103"/>
        <v/>
      </c>
      <c r="U206" s="740" t="str">
        <f t="shared" ca="1" si="104"/>
        <v/>
      </c>
      <c r="V206" s="741" t="str">
        <f t="shared" ca="1" si="105"/>
        <v/>
      </c>
      <c r="W206" s="738" t="str">
        <f t="shared" ca="1" si="97"/>
        <v/>
      </c>
      <c r="X206" s="739" t="str">
        <f t="shared" ca="1" si="98"/>
        <v/>
      </c>
      <c r="Y206" s="362" t="e">
        <f ca="1">IF(OR(X206="% of Reading",X206="% of F.S"),1,INDEX(C$3:J$27,MATCH(X206,B$3:B$27,0),MATCH(AA206,C$2:J$2,0)))</f>
        <v>#N/A</v>
      </c>
      <c r="Z206" s="734" t="e">
        <f t="shared" ca="1" si="99"/>
        <v>#VALUE!</v>
      </c>
      <c r="AA206" s="735">
        <f t="shared" ca="1" si="100"/>
        <v>0</v>
      </c>
    </row>
    <row r="207" spans="1:27" ht="15" customHeight="1">
      <c r="B207" s="357">
        <f t="shared" si="106"/>
        <v>0</v>
      </c>
      <c r="C207" s="742">
        <f>Pressure_4_R3!E10</f>
        <v>0</v>
      </c>
      <c r="D207" s="743">
        <f>Pressure_4_R3!F10</f>
        <v>0</v>
      </c>
      <c r="E207" s="361">
        <f t="shared" si="101"/>
        <v>0</v>
      </c>
      <c r="F207" s="362" t="e">
        <f ca="1">INDEX($C$3:$J$27,MATCH(D207,$C$2:$J$2,0),MATCH(H207,$B$3:$B$27,0))</f>
        <v>#N/A</v>
      </c>
      <c r="G207" s="380" t="e">
        <f t="shared" ca="1" si="92"/>
        <v>#N/A</v>
      </c>
      <c r="H207" s="382">
        <f t="shared" ca="1" si="107"/>
        <v>0</v>
      </c>
      <c r="I207" s="358" t="str">
        <f t="shared" ca="1" si="108"/>
        <v/>
      </c>
      <c r="J207" s="359" t="str">
        <f t="shared" ca="1" si="109"/>
        <v/>
      </c>
      <c r="K207" s="358" t="str">
        <f t="shared" ca="1" si="110"/>
        <v/>
      </c>
      <c r="L207" s="361" t="str">
        <f t="shared" ca="1" si="111"/>
        <v/>
      </c>
      <c r="M207" s="383" t="str">
        <f t="shared" ca="1" si="93"/>
        <v/>
      </c>
      <c r="N207" s="383" t="str">
        <f t="shared" ca="1" si="94"/>
        <v/>
      </c>
      <c r="O207" s="327">
        <f t="shared" si="95"/>
        <v>0</v>
      </c>
      <c r="P207" s="370" t="e">
        <f ca="1">INDEX($C$3:$J$27,MATCH(D207,$C$2:$J$2,0),MATCH(H207,$B$3:$B$27,0))</f>
        <v>#N/A</v>
      </c>
      <c r="Q207" s="403" t="e">
        <f t="shared" ca="1" si="96"/>
        <v>#N/A</v>
      </c>
      <c r="R207" s="356"/>
      <c r="S207" s="740" t="str">
        <f t="shared" ca="1" si="102"/>
        <v/>
      </c>
      <c r="T207" s="741" t="str">
        <f t="shared" ca="1" si="103"/>
        <v/>
      </c>
      <c r="U207" s="740" t="str">
        <f t="shared" ca="1" si="104"/>
        <v/>
      </c>
      <c r="V207" s="741" t="str">
        <f t="shared" ca="1" si="105"/>
        <v/>
      </c>
      <c r="W207" s="738" t="str">
        <f t="shared" ca="1" si="97"/>
        <v/>
      </c>
      <c r="X207" s="739" t="str">
        <f t="shared" ca="1" si="98"/>
        <v/>
      </c>
      <c r="Y207" s="362" t="e">
        <f ca="1">IF(OR(X207="% of Reading",X207="% of F.S"),1,INDEX(C$3:J$27,MATCH(X207,B$3:B$27,0),MATCH(AA207,C$2:J$2,0)))</f>
        <v>#N/A</v>
      </c>
      <c r="Z207" s="734" t="e">
        <f t="shared" ca="1" si="99"/>
        <v>#VALUE!</v>
      </c>
      <c r="AA207" s="735">
        <f t="shared" ca="1" si="100"/>
        <v>0</v>
      </c>
    </row>
    <row r="208" spans="1:27" ht="15" customHeight="1">
      <c r="B208" s="357">
        <f t="shared" si="106"/>
        <v>0</v>
      </c>
      <c r="C208" s="742">
        <f>Pressure_4_R3!E11</f>
        <v>0</v>
      </c>
      <c r="D208" s="743">
        <f>Pressure_4_R3!F11</f>
        <v>0</v>
      </c>
      <c r="E208" s="361">
        <f t="shared" si="101"/>
        <v>0</v>
      </c>
      <c r="F208" s="362" t="e">
        <f ca="1">INDEX($C$3:$J$27,MATCH(D208,$C$2:$J$2,0),MATCH(H208,$B$3:$B$27,0))</f>
        <v>#N/A</v>
      </c>
      <c r="G208" s="380" t="e">
        <f t="shared" ca="1" si="92"/>
        <v>#N/A</v>
      </c>
      <c r="H208" s="382">
        <f t="shared" ca="1" si="107"/>
        <v>0</v>
      </c>
      <c r="I208" s="358" t="str">
        <f t="shared" ca="1" si="108"/>
        <v/>
      </c>
      <c r="J208" s="359" t="str">
        <f t="shared" ca="1" si="109"/>
        <v/>
      </c>
      <c r="K208" s="358" t="str">
        <f t="shared" ca="1" si="110"/>
        <v/>
      </c>
      <c r="L208" s="361" t="str">
        <f t="shared" ca="1" si="111"/>
        <v/>
      </c>
      <c r="M208" s="383" t="str">
        <f t="shared" ca="1" si="93"/>
        <v/>
      </c>
      <c r="N208" s="383" t="str">
        <f t="shared" ca="1" si="94"/>
        <v/>
      </c>
      <c r="O208" s="327">
        <f t="shared" si="95"/>
        <v>0</v>
      </c>
      <c r="P208" s="370" t="e">
        <f ca="1">INDEX($C$3:$J$27,MATCH(D208,$C$2:$J$2,0),MATCH(H208,$B$3:$B$27,0))</f>
        <v>#N/A</v>
      </c>
      <c r="Q208" s="403" t="e">
        <f t="shared" ca="1" si="96"/>
        <v>#N/A</v>
      </c>
      <c r="R208" s="356"/>
      <c r="S208" s="740" t="str">
        <f t="shared" ca="1" si="102"/>
        <v/>
      </c>
      <c r="T208" s="741" t="str">
        <f t="shared" ca="1" si="103"/>
        <v/>
      </c>
      <c r="U208" s="740" t="str">
        <f t="shared" ca="1" si="104"/>
        <v/>
      </c>
      <c r="V208" s="741" t="str">
        <f t="shared" ca="1" si="105"/>
        <v/>
      </c>
      <c r="W208" s="738" t="str">
        <f t="shared" ca="1" si="97"/>
        <v/>
      </c>
      <c r="X208" s="739" t="str">
        <f t="shared" ca="1" si="98"/>
        <v/>
      </c>
      <c r="Y208" s="362" t="e">
        <f ca="1">IF(OR(X208="% of Reading",X208="% of F.S"),1,INDEX(C$3:J$27,MATCH(X208,B$3:B$27,0),MATCH(AA208,C$2:J$2,0)))</f>
        <v>#N/A</v>
      </c>
      <c r="Z208" s="734" t="e">
        <f t="shared" ca="1" si="99"/>
        <v>#VALUE!</v>
      </c>
      <c r="AA208" s="735">
        <f t="shared" ca="1" si="100"/>
        <v>0</v>
      </c>
    </row>
    <row r="209" spans="2:27" ht="15" customHeight="1">
      <c r="B209" s="357">
        <f t="shared" si="106"/>
        <v>0</v>
      </c>
      <c r="C209" s="742">
        <f>Pressure_4_R3!E12</f>
        <v>0</v>
      </c>
      <c r="D209" s="743">
        <f>Pressure_4_R3!F12</f>
        <v>0</v>
      </c>
      <c r="E209" s="361">
        <f t="shared" si="101"/>
        <v>0</v>
      </c>
      <c r="F209" s="362" t="e">
        <f ca="1">INDEX($C$3:$J$27,MATCH(D209,$C$2:$J$2,0),MATCH(H209,$B$3:$B$27,0))</f>
        <v>#N/A</v>
      </c>
      <c r="G209" s="380" t="e">
        <f t="shared" ca="1" si="92"/>
        <v>#N/A</v>
      </c>
      <c r="H209" s="382">
        <f t="shared" ca="1" si="107"/>
        <v>0</v>
      </c>
      <c r="I209" s="358" t="str">
        <f t="shared" ca="1" si="108"/>
        <v/>
      </c>
      <c r="J209" s="359" t="str">
        <f t="shared" ca="1" si="109"/>
        <v/>
      </c>
      <c r="K209" s="358" t="str">
        <f t="shared" ca="1" si="110"/>
        <v/>
      </c>
      <c r="L209" s="361" t="str">
        <f t="shared" ca="1" si="111"/>
        <v/>
      </c>
      <c r="M209" s="383" t="str">
        <f t="shared" ca="1" si="93"/>
        <v/>
      </c>
      <c r="N209" s="383" t="str">
        <f t="shared" ca="1" si="94"/>
        <v/>
      </c>
      <c r="O209" s="327">
        <f t="shared" si="95"/>
        <v>0</v>
      </c>
      <c r="P209" s="370" t="e">
        <f ca="1">INDEX($C$3:$J$27,MATCH(D209,$C$2:$J$2,0),MATCH(H209,$B$3:$B$27,0))</f>
        <v>#N/A</v>
      </c>
      <c r="Q209" s="403" t="e">
        <f t="shared" ca="1" si="96"/>
        <v>#N/A</v>
      </c>
      <c r="R209" s="356"/>
      <c r="S209" s="740" t="str">
        <f t="shared" ca="1" si="102"/>
        <v/>
      </c>
      <c r="T209" s="741" t="str">
        <f t="shared" ca="1" si="103"/>
        <v/>
      </c>
      <c r="U209" s="740" t="str">
        <f t="shared" ca="1" si="104"/>
        <v/>
      </c>
      <c r="V209" s="741" t="str">
        <f t="shared" ca="1" si="105"/>
        <v/>
      </c>
      <c r="W209" s="738" t="str">
        <f t="shared" ca="1" si="97"/>
        <v/>
      </c>
      <c r="X209" s="739" t="str">
        <f t="shared" ca="1" si="98"/>
        <v/>
      </c>
      <c r="Y209" s="362" t="e">
        <f ca="1">IF(OR(X209="% of Reading",X209="% of F.S"),1,INDEX(C$3:J$27,MATCH(X209,B$3:B$27,0),MATCH(AA209,C$2:J$2,0)))</f>
        <v>#N/A</v>
      </c>
      <c r="Z209" s="734" t="e">
        <f t="shared" ca="1" si="99"/>
        <v>#VALUE!</v>
      </c>
      <c r="AA209" s="735">
        <f t="shared" ca="1" si="100"/>
        <v>0</v>
      </c>
    </row>
    <row r="210" spans="2:27" ht="15" customHeight="1">
      <c r="B210" s="357">
        <f t="shared" si="106"/>
        <v>0</v>
      </c>
      <c r="C210" s="742">
        <f>Pressure_4_R3!E13</f>
        <v>0</v>
      </c>
      <c r="D210" s="743">
        <f>Pressure_4_R3!F13</f>
        <v>0</v>
      </c>
      <c r="E210" s="361">
        <f t="shared" si="101"/>
        <v>0</v>
      </c>
      <c r="F210" s="362" t="e">
        <f ca="1">INDEX($C$3:$J$27,MATCH(D210,$C$2:$J$2,0),MATCH(H210,$B$3:$B$27,0))</f>
        <v>#N/A</v>
      </c>
      <c r="G210" s="380" t="e">
        <f t="shared" ca="1" si="92"/>
        <v>#N/A</v>
      </c>
      <c r="H210" s="382">
        <f t="shared" ca="1" si="107"/>
        <v>0</v>
      </c>
      <c r="I210" s="358" t="str">
        <f t="shared" ca="1" si="108"/>
        <v/>
      </c>
      <c r="J210" s="359" t="str">
        <f t="shared" ca="1" si="109"/>
        <v/>
      </c>
      <c r="K210" s="358" t="str">
        <f t="shared" ca="1" si="110"/>
        <v/>
      </c>
      <c r="L210" s="361" t="str">
        <f t="shared" ca="1" si="111"/>
        <v/>
      </c>
      <c r="M210" s="383" t="str">
        <f t="shared" ca="1" si="93"/>
        <v/>
      </c>
      <c r="N210" s="383" t="str">
        <f t="shared" ca="1" si="94"/>
        <v/>
      </c>
      <c r="O210" s="327">
        <f t="shared" si="95"/>
        <v>0</v>
      </c>
      <c r="P210" s="370" t="e">
        <f ca="1">INDEX($C$3:$J$27,MATCH(D210,$C$2:$J$2,0),MATCH(H210,$B$3:$B$27,0))</f>
        <v>#N/A</v>
      </c>
      <c r="Q210" s="403" t="e">
        <f t="shared" ca="1" si="96"/>
        <v>#N/A</v>
      </c>
      <c r="R210" s="356"/>
      <c r="S210" s="740" t="str">
        <f t="shared" ca="1" si="102"/>
        <v/>
      </c>
      <c r="T210" s="741" t="str">
        <f t="shared" ca="1" si="103"/>
        <v/>
      </c>
      <c r="U210" s="740" t="str">
        <f t="shared" ca="1" si="104"/>
        <v/>
      </c>
      <c r="V210" s="741" t="str">
        <f t="shared" ca="1" si="105"/>
        <v/>
      </c>
      <c r="W210" s="738" t="str">
        <f t="shared" ca="1" si="97"/>
        <v/>
      </c>
      <c r="X210" s="739" t="str">
        <f t="shared" ca="1" si="98"/>
        <v/>
      </c>
      <c r="Y210" s="362" t="e">
        <f ca="1">IF(OR(X210="% of Reading",X210="% of F.S"),1,INDEX(C$3:J$27,MATCH(X210,B$3:B$27,0),MATCH(AA210,C$2:J$2,0)))</f>
        <v>#N/A</v>
      </c>
      <c r="Z210" s="734" t="e">
        <f t="shared" ca="1" si="99"/>
        <v>#VALUE!</v>
      </c>
      <c r="AA210" s="735">
        <f t="shared" ca="1" si="100"/>
        <v>0</v>
      </c>
    </row>
    <row r="211" spans="2:27" ht="15" customHeight="1">
      <c r="B211" s="357">
        <f t="shared" si="106"/>
        <v>0</v>
      </c>
      <c r="C211" s="742">
        <f>Pressure_4_R3!E14</f>
        <v>0</v>
      </c>
      <c r="D211" s="743">
        <f>Pressure_4_R3!F14</f>
        <v>0</v>
      </c>
      <c r="E211" s="361">
        <f t="shared" si="101"/>
        <v>0</v>
      </c>
      <c r="F211" s="362" t="e">
        <f ca="1">INDEX($C$3:$J$27,MATCH(D211,$C$2:$J$2,0),MATCH(H211,$B$3:$B$27,0))</f>
        <v>#N/A</v>
      </c>
      <c r="G211" s="380" t="e">
        <f t="shared" ca="1" si="92"/>
        <v>#N/A</v>
      </c>
      <c r="H211" s="382">
        <f t="shared" ca="1" si="107"/>
        <v>0</v>
      </c>
      <c r="I211" s="358" t="str">
        <f t="shared" ca="1" si="108"/>
        <v/>
      </c>
      <c r="J211" s="359" t="str">
        <f t="shared" ca="1" si="109"/>
        <v/>
      </c>
      <c r="K211" s="358" t="str">
        <f t="shared" ca="1" si="110"/>
        <v/>
      </c>
      <c r="L211" s="361" t="str">
        <f t="shared" ca="1" si="111"/>
        <v/>
      </c>
      <c r="M211" s="383" t="str">
        <f t="shared" ca="1" si="93"/>
        <v/>
      </c>
      <c r="N211" s="383" t="str">
        <f t="shared" ca="1" si="94"/>
        <v/>
      </c>
      <c r="O211" s="327">
        <f t="shared" si="95"/>
        <v>0</v>
      </c>
      <c r="P211" s="370" t="e">
        <f ca="1">INDEX($C$3:$J$27,MATCH(D211,$C$2:$J$2,0),MATCH(H211,$B$3:$B$27,0))</f>
        <v>#N/A</v>
      </c>
      <c r="Q211" s="403" t="e">
        <f t="shared" ca="1" si="96"/>
        <v>#N/A</v>
      </c>
      <c r="R211" s="356"/>
      <c r="S211" s="740" t="str">
        <f t="shared" ca="1" si="102"/>
        <v/>
      </c>
      <c r="T211" s="741" t="str">
        <f t="shared" ca="1" si="103"/>
        <v/>
      </c>
      <c r="U211" s="740" t="str">
        <f t="shared" ca="1" si="104"/>
        <v/>
      </c>
      <c r="V211" s="741" t="str">
        <f t="shared" ca="1" si="105"/>
        <v/>
      </c>
      <c r="W211" s="738" t="str">
        <f t="shared" ca="1" si="97"/>
        <v/>
      </c>
      <c r="X211" s="739" t="str">
        <f t="shared" ca="1" si="98"/>
        <v/>
      </c>
      <c r="Y211" s="362" t="e">
        <f ca="1">IF(OR(X211="% of Reading",X211="% of F.S"),1,INDEX(C$3:J$27,MATCH(X211,B$3:B$27,0),MATCH(AA211,C$2:J$2,0)))</f>
        <v>#N/A</v>
      </c>
      <c r="Z211" s="734" t="e">
        <f t="shared" ca="1" si="99"/>
        <v>#VALUE!</v>
      </c>
      <c r="AA211" s="735">
        <f t="shared" ca="1" si="100"/>
        <v>0</v>
      </c>
    </row>
    <row r="212" spans="2:27" ht="15" customHeight="1">
      <c r="B212" s="357">
        <f t="shared" si="106"/>
        <v>0</v>
      </c>
      <c r="C212" s="742">
        <f>Pressure_4_R3!E15</f>
        <v>0</v>
      </c>
      <c r="D212" s="743">
        <f>Pressure_4_R3!F15</f>
        <v>0</v>
      </c>
      <c r="E212" s="361">
        <f t="shared" si="101"/>
        <v>0</v>
      </c>
      <c r="F212" s="362" t="e">
        <f ca="1">INDEX($C$3:$J$27,MATCH(D212,$C$2:$J$2,0),MATCH(H212,$B$3:$B$27,0))</f>
        <v>#N/A</v>
      </c>
      <c r="G212" s="380" t="e">
        <f t="shared" ca="1" si="92"/>
        <v>#N/A</v>
      </c>
      <c r="H212" s="382">
        <f t="shared" ca="1" si="107"/>
        <v>0</v>
      </c>
      <c r="I212" s="358" t="str">
        <f t="shared" ca="1" si="108"/>
        <v/>
      </c>
      <c r="J212" s="359" t="str">
        <f t="shared" ca="1" si="109"/>
        <v/>
      </c>
      <c r="K212" s="358" t="str">
        <f t="shared" ca="1" si="110"/>
        <v/>
      </c>
      <c r="L212" s="361" t="str">
        <f t="shared" ca="1" si="111"/>
        <v/>
      </c>
      <c r="M212" s="383" t="str">
        <f t="shared" ca="1" si="93"/>
        <v/>
      </c>
      <c r="N212" s="383" t="str">
        <f t="shared" ca="1" si="94"/>
        <v/>
      </c>
      <c r="O212" s="327">
        <f t="shared" si="95"/>
        <v>0</v>
      </c>
      <c r="P212" s="370" t="e">
        <f ca="1">INDEX($C$3:$J$27,MATCH(D212,$C$2:$J$2,0),MATCH(H212,$B$3:$B$27,0))</f>
        <v>#N/A</v>
      </c>
      <c r="Q212" s="403" t="e">
        <f t="shared" ca="1" si="96"/>
        <v>#N/A</v>
      </c>
      <c r="R212" s="356"/>
      <c r="S212" s="740" t="str">
        <f t="shared" ca="1" si="102"/>
        <v/>
      </c>
      <c r="T212" s="741" t="str">
        <f t="shared" ca="1" si="103"/>
        <v/>
      </c>
      <c r="U212" s="740" t="str">
        <f t="shared" ca="1" si="104"/>
        <v/>
      </c>
      <c r="V212" s="741" t="str">
        <f t="shared" ca="1" si="105"/>
        <v/>
      </c>
      <c r="W212" s="738" t="str">
        <f t="shared" ca="1" si="97"/>
        <v/>
      </c>
      <c r="X212" s="739" t="str">
        <f t="shared" ca="1" si="98"/>
        <v/>
      </c>
      <c r="Y212" s="362" t="e">
        <f ca="1">IF(OR(X212="% of Reading",X212="% of F.S"),1,INDEX(C$3:J$27,MATCH(X212,B$3:B$27,0),MATCH(AA212,C$2:J$2,0)))</f>
        <v>#N/A</v>
      </c>
      <c r="Z212" s="734" t="e">
        <f t="shared" ca="1" si="99"/>
        <v>#VALUE!</v>
      </c>
      <c r="AA212" s="735">
        <f t="shared" ca="1" si="100"/>
        <v>0</v>
      </c>
    </row>
    <row r="213" spans="2:27" ht="15" customHeight="1">
      <c r="B213" s="357">
        <f t="shared" si="106"/>
        <v>0</v>
      </c>
      <c r="C213" s="742">
        <f>Pressure_4_R3!E16</f>
        <v>0</v>
      </c>
      <c r="D213" s="743">
        <f>Pressure_4_R3!F16</f>
        <v>0</v>
      </c>
      <c r="E213" s="361">
        <f t="shared" si="101"/>
        <v>0</v>
      </c>
      <c r="F213" s="362" t="e">
        <f ca="1">INDEX($C$3:$J$27,MATCH(D213,$C$2:$J$2,0),MATCH(H213,$B$3:$B$27,0))</f>
        <v>#N/A</v>
      </c>
      <c r="G213" s="380" t="e">
        <f t="shared" ca="1" si="92"/>
        <v>#N/A</v>
      </c>
      <c r="H213" s="382">
        <f t="shared" ca="1" si="107"/>
        <v>0</v>
      </c>
      <c r="I213" s="358" t="str">
        <f t="shared" ca="1" si="108"/>
        <v/>
      </c>
      <c r="J213" s="359" t="str">
        <f t="shared" ca="1" si="109"/>
        <v/>
      </c>
      <c r="K213" s="358" t="str">
        <f t="shared" ca="1" si="110"/>
        <v/>
      </c>
      <c r="L213" s="361" t="str">
        <f t="shared" ca="1" si="111"/>
        <v/>
      </c>
      <c r="M213" s="383" t="str">
        <f t="shared" ca="1" si="93"/>
        <v/>
      </c>
      <c r="N213" s="383" t="str">
        <f t="shared" ca="1" si="94"/>
        <v/>
      </c>
      <c r="O213" s="327">
        <f t="shared" si="95"/>
        <v>0</v>
      </c>
      <c r="P213" s="370" t="e">
        <f ca="1">INDEX($C$3:$J$27,MATCH(D213,$C$2:$J$2,0),MATCH(H213,$B$3:$B$27,0))</f>
        <v>#N/A</v>
      </c>
      <c r="Q213" s="403" t="e">
        <f t="shared" ca="1" si="96"/>
        <v>#N/A</v>
      </c>
      <c r="R213" s="356"/>
      <c r="S213" s="740" t="str">
        <f t="shared" ca="1" si="102"/>
        <v/>
      </c>
      <c r="T213" s="741" t="str">
        <f t="shared" ca="1" si="103"/>
        <v/>
      </c>
      <c r="U213" s="740" t="str">
        <f t="shared" ca="1" si="104"/>
        <v/>
      </c>
      <c r="V213" s="741" t="str">
        <f t="shared" ca="1" si="105"/>
        <v/>
      </c>
      <c r="W213" s="738" t="str">
        <f t="shared" ca="1" si="97"/>
        <v/>
      </c>
      <c r="X213" s="739" t="str">
        <f t="shared" ca="1" si="98"/>
        <v/>
      </c>
      <c r="Y213" s="362" t="e">
        <f ca="1">IF(OR(X213="% of Reading",X213="% of F.S"),1,INDEX(C$3:J$27,MATCH(X213,B$3:B$27,0),MATCH(AA213,C$2:J$2,0)))</f>
        <v>#N/A</v>
      </c>
      <c r="Z213" s="734" t="e">
        <f t="shared" ca="1" si="99"/>
        <v>#VALUE!</v>
      </c>
      <c r="AA213" s="735">
        <f t="shared" ca="1" si="100"/>
        <v>0</v>
      </c>
    </row>
    <row r="214" spans="2:27" ht="15" customHeight="1">
      <c r="B214" s="357">
        <f t="shared" si="106"/>
        <v>0</v>
      </c>
      <c r="C214" s="742">
        <f>Pressure_4_R3!E17</f>
        <v>0</v>
      </c>
      <c r="D214" s="743">
        <f>Pressure_4_R3!F17</f>
        <v>0</v>
      </c>
      <c r="E214" s="361">
        <f t="shared" si="101"/>
        <v>0</v>
      </c>
      <c r="F214" s="362" t="e">
        <f ca="1">INDEX($C$3:$J$27,MATCH(D214,$C$2:$J$2,0),MATCH(H214,$B$3:$B$27,0))</f>
        <v>#N/A</v>
      </c>
      <c r="G214" s="380" t="e">
        <f t="shared" ca="1" si="92"/>
        <v>#N/A</v>
      </c>
      <c r="H214" s="382">
        <f t="shared" ca="1" si="107"/>
        <v>0</v>
      </c>
      <c r="I214" s="358" t="str">
        <f t="shared" ca="1" si="108"/>
        <v/>
      </c>
      <c r="J214" s="359" t="str">
        <f t="shared" ca="1" si="109"/>
        <v/>
      </c>
      <c r="K214" s="358" t="str">
        <f t="shared" ca="1" si="110"/>
        <v/>
      </c>
      <c r="L214" s="361" t="str">
        <f t="shared" ca="1" si="111"/>
        <v/>
      </c>
      <c r="M214" s="383" t="str">
        <f t="shared" ca="1" si="93"/>
        <v/>
      </c>
      <c r="N214" s="383" t="str">
        <f t="shared" ca="1" si="94"/>
        <v/>
      </c>
      <c r="O214" s="327">
        <f t="shared" si="95"/>
        <v>0</v>
      </c>
      <c r="P214" s="370" t="e">
        <f ca="1">INDEX($C$3:$J$27,MATCH(D214,$C$2:$J$2,0),MATCH(H214,$B$3:$B$27,0))</f>
        <v>#N/A</v>
      </c>
      <c r="Q214" s="403" t="e">
        <f t="shared" ca="1" si="96"/>
        <v>#N/A</v>
      </c>
      <c r="R214" s="356"/>
      <c r="S214" s="740" t="str">
        <f t="shared" ca="1" si="102"/>
        <v/>
      </c>
      <c r="T214" s="741" t="str">
        <f t="shared" ca="1" si="103"/>
        <v/>
      </c>
      <c r="U214" s="740" t="str">
        <f t="shared" ca="1" si="104"/>
        <v/>
      </c>
      <c r="V214" s="741" t="str">
        <f t="shared" ca="1" si="105"/>
        <v/>
      </c>
      <c r="W214" s="738" t="str">
        <f t="shared" ca="1" si="97"/>
        <v/>
      </c>
      <c r="X214" s="739" t="str">
        <f t="shared" ca="1" si="98"/>
        <v/>
      </c>
      <c r="Y214" s="362" t="e">
        <f ca="1">IF(OR(X214="% of Reading",X214="% of F.S"),1,INDEX(C$3:J$27,MATCH(X214,B$3:B$27,0),MATCH(AA214,C$2:J$2,0)))</f>
        <v>#N/A</v>
      </c>
      <c r="Z214" s="734" t="e">
        <f t="shared" ca="1" si="99"/>
        <v>#VALUE!</v>
      </c>
      <c r="AA214" s="735">
        <f t="shared" ca="1" si="100"/>
        <v>0</v>
      </c>
    </row>
    <row r="215" spans="2:27" ht="15" customHeight="1">
      <c r="B215" s="357">
        <f t="shared" si="106"/>
        <v>0</v>
      </c>
      <c r="C215" s="742">
        <f>Pressure_4_R3!E18</f>
        <v>0</v>
      </c>
      <c r="D215" s="743">
        <f>Pressure_4_R3!F18</f>
        <v>0</v>
      </c>
      <c r="E215" s="361">
        <f t="shared" si="101"/>
        <v>0</v>
      </c>
      <c r="F215" s="362" t="e">
        <f ca="1">INDEX($C$3:$J$27,MATCH(D215,$C$2:$J$2,0),MATCH(H215,$B$3:$B$27,0))</f>
        <v>#N/A</v>
      </c>
      <c r="G215" s="380" t="e">
        <f t="shared" ca="1" si="92"/>
        <v>#N/A</v>
      </c>
      <c r="H215" s="382">
        <f t="shared" ca="1" si="107"/>
        <v>0</v>
      </c>
      <c r="I215" s="358" t="str">
        <f t="shared" ca="1" si="108"/>
        <v/>
      </c>
      <c r="J215" s="359" t="str">
        <f t="shared" ca="1" si="109"/>
        <v/>
      </c>
      <c r="K215" s="358" t="str">
        <f t="shared" ca="1" si="110"/>
        <v/>
      </c>
      <c r="L215" s="361" t="str">
        <f t="shared" ca="1" si="111"/>
        <v/>
      </c>
      <c r="M215" s="383" t="str">
        <f t="shared" ca="1" si="93"/>
        <v/>
      </c>
      <c r="N215" s="383" t="str">
        <f t="shared" ca="1" si="94"/>
        <v/>
      </c>
      <c r="O215" s="327">
        <f t="shared" si="95"/>
        <v>0</v>
      </c>
      <c r="P215" s="370" t="e">
        <f ca="1">INDEX($C$3:$J$27,MATCH(D215,$C$2:$J$2,0),MATCH(H215,$B$3:$B$27,0))</f>
        <v>#N/A</v>
      </c>
      <c r="Q215" s="403" t="e">
        <f t="shared" ca="1" si="96"/>
        <v>#N/A</v>
      </c>
      <c r="R215" s="356"/>
      <c r="S215" s="740" t="str">
        <f t="shared" ca="1" si="102"/>
        <v/>
      </c>
      <c r="T215" s="741" t="str">
        <f t="shared" ca="1" si="103"/>
        <v/>
      </c>
      <c r="U215" s="740" t="str">
        <f t="shared" ca="1" si="104"/>
        <v/>
      </c>
      <c r="V215" s="741" t="str">
        <f t="shared" ca="1" si="105"/>
        <v/>
      </c>
      <c r="W215" s="738" t="str">
        <f t="shared" ca="1" si="97"/>
        <v/>
      </c>
      <c r="X215" s="739" t="str">
        <f t="shared" ca="1" si="98"/>
        <v/>
      </c>
      <c r="Y215" s="362" t="e">
        <f ca="1">IF(OR(X215="% of Reading",X215="% of F.S"),1,INDEX(C$3:J$27,MATCH(X215,B$3:B$27,0),MATCH(AA215,C$2:J$2,0)))</f>
        <v>#N/A</v>
      </c>
      <c r="Z215" s="734" t="e">
        <f t="shared" ca="1" si="99"/>
        <v>#VALUE!</v>
      </c>
      <c r="AA215" s="735">
        <f t="shared" ca="1" si="100"/>
        <v>0</v>
      </c>
    </row>
    <row r="216" spans="2:27" ht="15" customHeight="1">
      <c r="B216" s="357">
        <f t="shared" si="106"/>
        <v>0</v>
      </c>
      <c r="C216" s="742">
        <f>Pressure_4_R3!E19</f>
        <v>0</v>
      </c>
      <c r="D216" s="743">
        <f>Pressure_4_R3!F19</f>
        <v>0</v>
      </c>
      <c r="E216" s="361">
        <f t="shared" si="101"/>
        <v>0</v>
      </c>
      <c r="F216" s="362" t="e">
        <f ca="1">INDEX($C$3:$J$27,MATCH(D216,$C$2:$J$2,0),MATCH(H216,$B$3:$B$27,0))</f>
        <v>#N/A</v>
      </c>
      <c r="G216" s="380" t="e">
        <f t="shared" ca="1" si="92"/>
        <v>#N/A</v>
      </c>
      <c r="H216" s="382">
        <f t="shared" ca="1" si="107"/>
        <v>0</v>
      </c>
      <c r="I216" s="358" t="str">
        <f t="shared" ca="1" si="108"/>
        <v/>
      </c>
      <c r="J216" s="359" t="str">
        <f t="shared" ca="1" si="109"/>
        <v/>
      </c>
      <c r="K216" s="358" t="str">
        <f t="shared" ca="1" si="110"/>
        <v/>
      </c>
      <c r="L216" s="361" t="str">
        <f t="shared" ca="1" si="111"/>
        <v/>
      </c>
      <c r="M216" s="383" t="str">
        <f t="shared" ca="1" si="93"/>
        <v/>
      </c>
      <c r="N216" s="383" t="str">
        <f t="shared" ca="1" si="94"/>
        <v/>
      </c>
      <c r="O216" s="327">
        <f t="shared" si="95"/>
        <v>0</v>
      </c>
      <c r="P216" s="370" t="e">
        <f ca="1">INDEX($C$3:$J$27,MATCH(D216,$C$2:$J$2,0),MATCH(H216,$B$3:$B$27,0))</f>
        <v>#N/A</v>
      </c>
      <c r="Q216" s="403" t="e">
        <f t="shared" ca="1" si="96"/>
        <v>#N/A</v>
      </c>
      <c r="R216" s="356"/>
      <c r="S216" s="740" t="str">
        <f t="shared" ca="1" si="102"/>
        <v/>
      </c>
      <c r="T216" s="741" t="str">
        <f t="shared" ca="1" si="103"/>
        <v/>
      </c>
      <c r="U216" s="740" t="str">
        <f t="shared" ca="1" si="104"/>
        <v/>
      </c>
      <c r="V216" s="741" t="str">
        <f t="shared" ca="1" si="105"/>
        <v/>
      </c>
      <c r="W216" s="738" t="str">
        <f t="shared" ca="1" si="97"/>
        <v/>
      </c>
      <c r="X216" s="739" t="str">
        <f t="shared" ca="1" si="98"/>
        <v/>
      </c>
      <c r="Y216" s="362" t="e">
        <f ca="1">IF(OR(X216="% of Reading",X216="% of F.S"),1,INDEX(C$3:J$27,MATCH(X216,B$3:B$27,0),MATCH(AA216,C$2:J$2,0)))</f>
        <v>#N/A</v>
      </c>
      <c r="Z216" s="734" t="e">
        <f t="shared" ca="1" si="99"/>
        <v>#VALUE!</v>
      </c>
      <c r="AA216" s="735">
        <f t="shared" ca="1" si="100"/>
        <v>0</v>
      </c>
    </row>
    <row r="217" spans="2:27" ht="15" customHeight="1">
      <c r="B217" s="357">
        <f t="shared" si="106"/>
        <v>0</v>
      </c>
      <c r="C217" s="742">
        <f>Pressure_4_R3!E20</f>
        <v>0</v>
      </c>
      <c r="D217" s="743">
        <f>Pressure_4_R3!F20</f>
        <v>0</v>
      </c>
      <c r="E217" s="361">
        <f t="shared" si="101"/>
        <v>0</v>
      </c>
      <c r="F217" s="362" t="e">
        <f ca="1">INDEX($C$3:$J$27,MATCH(D217,$C$2:$J$2,0),MATCH(H217,$B$3:$B$27,0))</f>
        <v>#N/A</v>
      </c>
      <c r="G217" s="380" t="e">
        <f t="shared" ca="1" si="92"/>
        <v>#N/A</v>
      </c>
      <c r="H217" s="382">
        <f t="shared" ca="1" si="107"/>
        <v>0</v>
      </c>
      <c r="I217" s="358" t="str">
        <f t="shared" ca="1" si="108"/>
        <v/>
      </c>
      <c r="J217" s="359" t="str">
        <f t="shared" ca="1" si="109"/>
        <v/>
      </c>
      <c r="K217" s="358" t="str">
        <f t="shared" ca="1" si="110"/>
        <v/>
      </c>
      <c r="L217" s="361" t="str">
        <f t="shared" ca="1" si="111"/>
        <v/>
      </c>
      <c r="M217" s="383" t="str">
        <f t="shared" ca="1" si="93"/>
        <v/>
      </c>
      <c r="N217" s="383" t="str">
        <f t="shared" ca="1" si="94"/>
        <v/>
      </c>
      <c r="O217" s="327">
        <f t="shared" si="95"/>
        <v>0</v>
      </c>
      <c r="P217" s="370" t="e">
        <f ca="1">INDEX($C$3:$J$27,MATCH(D217,$C$2:$J$2,0),MATCH(H217,$B$3:$B$27,0))</f>
        <v>#N/A</v>
      </c>
      <c r="Q217" s="403" t="e">
        <f t="shared" ca="1" si="96"/>
        <v>#N/A</v>
      </c>
      <c r="R217" s="356"/>
      <c r="S217" s="740" t="str">
        <f t="shared" ca="1" si="102"/>
        <v/>
      </c>
      <c r="T217" s="741" t="str">
        <f t="shared" ca="1" si="103"/>
        <v/>
      </c>
      <c r="U217" s="740" t="str">
        <f t="shared" ca="1" si="104"/>
        <v/>
      </c>
      <c r="V217" s="741" t="str">
        <f t="shared" ca="1" si="105"/>
        <v/>
      </c>
      <c r="W217" s="738" t="str">
        <f t="shared" ca="1" si="97"/>
        <v/>
      </c>
      <c r="X217" s="739" t="str">
        <f t="shared" ca="1" si="98"/>
        <v/>
      </c>
      <c r="Y217" s="362" t="e">
        <f ca="1">IF(OR(X217="% of Reading",X217="% of F.S"),1,INDEX(C$3:J$27,MATCH(X217,B$3:B$27,0),MATCH(AA217,C$2:J$2,0)))</f>
        <v>#N/A</v>
      </c>
      <c r="Z217" s="734" t="e">
        <f t="shared" ca="1" si="99"/>
        <v>#VALUE!</v>
      </c>
      <c r="AA217" s="735">
        <f t="shared" ca="1" si="100"/>
        <v>0</v>
      </c>
    </row>
    <row r="218" spans="2:27" ht="15" customHeight="1">
      <c r="B218" s="357">
        <f t="shared" si="106"/>
        <v>0</v>
      </c>
      <c r="C218" s="742">
        <f>Pressure_4_R3!E21</f>
        <v>0</v>
      </c>
      <c r="D218" s="743">
        <f>Pressure_4_R3!F21</f>
        <v>0</v>
      </c>
      <c r="E218" s="361">
        <f t="shared" si="101"/>
        <v>0</v>
      </c>
      <c r="F218" s="362" t="e">
        <f ca="1">INDEX($C$3:$J$27,MATCH(D218,$C$2:$J$2,0),MATCH(H218,$B$3:$B$27,0))</f>
        <v>#N/A</v>
      </c>
      <c r="G218" s="380" t="e">
        <f t="shared" ca="1" si="92"/>
        <v>#N/A</v>
      </c>
      <c r="H218" s="382">
        <f t="shared" ca="1" si="107"/>
        <v>0</v>
      </c>
      <c r="I218" s="358" t="str">
        <f t="shared" ca="1" si="108"/>
        <v/>
      </c>
      <c r="J218" s="359" t="str">
        <f t="shared" ca="1" si="109"/>
        <v/>
      </c>
      <c r="K218" s="358" t="str">
        <f t="shared" ca="1" si="110"/>
        <v/>
      </c>
      <c r="L218" s="361" t="str">
        <f t="shared" ca="1" si="111"/>
        <v/>
      </c>
      <c r="M218" s="383" t="str">
        <f t="shared" ca="1" si="93"/>
        <v/>
      </c>
      <c r="N218" s="383" t="str">
        <f t="shared" ca="1" si="94"/>
        <v/>
      </c>
      <c r="O218" s="327">
        <f t="shared" si="95"/>
        <v>0</v>
      </c>
      <c r="P218" s="370" t="e">
        <f ca="1">INDEX($C$3:$J$27,MATCH(D218,$C$2:$J$2,0),MATCH(H218,$B$3:$B$27,0))</f>
        <v>#N/A</v>
      </c>
      <c r="Q218" s="403" t="e">
        <f t="shared" ca="1" si="96"/>
        <v>#N/A</v>
      </c>
      <c r="R218" s="356"/>
      <c r="S218" s="740" t="str">
        <f t="shared" ca="1" si="102"/>
        <v/>
      </c>
      <c r="T218" s="741" t="str">
        <f t="shared" ca="1" si="103"/>
        <v/>
      </c>
      <c r="U218" s="740" t="str">
        <f t="shared" ca="1" si="104"/>
        <v/>
      </c>
      <c r="V218" s="741" t="str">
        <f t="shared" ca="1" si="105"/>
        <v/>
      </c>
      <c r="W218" s="738" t="str">
        <f t="shared" ca="1" si="97"/>
        <v/>
      </c>
      <c r="X218" s="739" t="str">
        <f t="shared" ca="1" si="98"/>
        <v/>
      </c>
      <c r="Y218" s="362" t="e">
        <f ca="1">IF(OR(X218="% of Reading",X218="% of F.S"),1,INDEX(C$3:J$27,MATCH(X218,B$3:B$27,0),MATCH(AA218,C$2:J$2,0)))</f>
        <v>#N/A</v>
      </c>
      <c r="Z218" s="734" t="e">
        <f t="shared" ca="1" si="99"/>
        <v>#VALUE!</v>
      </c>
      <c r="AA218" s="735">
        <f t="shared" ca="1" si="100"/>
        <v>0</v>
      </c>
    </row>
    <row r="219" spans="2:27" ht="15" customHeight="1">
      <c r="B219" s="357">
        <f t="shared" si="106"/>
        <v>0</v>
      </c>
      <c r="C219" s="742">
        <f>Pressure_4_R3!E22</f>
        <v>0</v>
      </c>
      <c r="D219" s="743">
        <f>Pressure_4_R3!F22</f>
        <v>0</v>
      </c>
      <c r="E219" s="361">
        <f t="shared" si="101"/>
        <v>0</v>
      </c>
      <c r="F219" s="362" t="e">
        <f ca="1">INDEX($C$3:$J$27,MATCH(D219,$C$2:$J$2,0),MATCH(H219,$B$3:$B$27,0))</f>
        <v>#N/A</v>
      </c>
      <c r="G219" s="380" t="e">
        <f t="shared" ca="1" si="92"/>
        <v>#N/A</v>
      </c>
      <c r="H219" s="382">
        <f t="shared" ca="1" si="107"/>
        <v>0</v>
      </c>
      <c r="I219" s="358" t="str">
        <f t="shared" ca="1" si="108"/>
        <v/>
      </c>
      <c r="J219" s="359" t="str">
        <f t="shared" ca="1" si="109"/>
        <v/>
      </c>
      <c r="K219" s="358" t="str">
        <f t="shared" ca="1" si="110"/>
        <v/>
      </c>
      <c r="L219" s="361" t="str">
        <f t="shared" ca="1" si="111"/>
        <v/>
      </c>
      <c r="M219" s="383" t="str">
        <f t="shared" ca="1" si="93"/>
        <v/>
      </c>
      <c r="N219" s="383" t="str">
        <f t="shared" ca="1" si="94"/>
        <v/>
      </c>
      <c r="O219" s="327">
        <f t="shared" si="95"/>
        <v>0</v>
      </c>
      <c r="P219" s="370" t="e">
        <f ca="1">INDEX($C$3:$J$27,MATCH(D219,$C$2:$J$2,0),MATCH(H219,$B$3:$B$27,0))</f>
        <v>#N/A</v>
      </c>
      <c r="Q219" s="403" t="e">
        <f t="shared" ca="1" si="96"/>
        <v>#N/A</v>
      </c>
      <c r="R219" s="356"/>
      <c r="S219" s="740" t="str">
        <f t="shared" ca="1" si="102"/>
        <v/>
      </c>
      <c r="T219" s="741" t="str">
        <f t="shared" ca="1" si="103"/>
        <v/>
      </c>
      <c r="U219" s="740" t="str">
        <f t="shared" ca="1" si="104"/>
        <v/>
      </c>
      <c r="V219" s="741" t="str">
        <f t="shared" ca="1" si="105"/>
        <v/>
      </c>
      <c r="W219" s="738" t="str">
        <f t="shared" ca="1" si="97"/>
        <v/>
      </c>
      <c r="X219" s="739" t="str">
        <f t="shared" ca="1" si="98"/>
        <v/>
      </c>
      <c r="Y219" s="362" t="e">
        <f ca="1">IF(OR(X219="% of Reading",X219="% of F.S"),1,INDEX(C$3:J$27,MATCH(X219,B$3:B$27,0),MATCH(AA219,C$2:J$2,0)))</f>
        <v>#N/A</v>
      </c>
      <c r="Z219" s="734" t="e">
        <f t="shared" ca="1" si="99"/>
        <v>#VALUE!</v>
      </c>
      <c r="AA219" s="735">
        <f t="shared" ca="1" si="100"/>
        <v>0</v>
      </c>
    </row>
    <row r="220" spans="2:27" ht="15" customHeight="1">
      <c r="B220" s="357">
        <f t="shared" si="106"/>
        <v>0</v>
      </c>
      <c r="C220" s="742">
        <f>Pressure_4_R3!E23</f>
        <v>0</v>
      </c>
      <c r="D220" s="743">
        <f>Pressure_4_R3!F23</f>
        <v>0</v>
      </c>
      <c r="E220" s="361">
        <f t="shared" si="101"/>
        <v>0</v>
      </c>
      <c r="F220" s="362" t="e">
        <f ca="1">INDEX($C$3:$J$27,MATCH(D220,$C$2:$J$2,0),MATCH(H220,$B$3:$B$27,0))</f>
        <v>#N/A</v>
      </c>
      <c r="G220" s="380" t="e">
        <f t="shared" ca="1" si="92"/>
        <v>#N/A</v>
      </c>
      <c r="H220" s="382">
        <f t="shared" ca="1" si="107"/>
        <v>0</v>
      </c>
      <c r="I220" s="358" t="str">
        <f t="shared" ca="1" si="108"/>
        <v/>
      </c>
      <c r="J220" s="359" t="str">
        <f t="shared" ca="1" si="109"/>
        <v/>
      </c>
      <c r="K220" s="358" t="str">
        <f t="shared" ca="1" si="110"/>
        <v/>
      </c>
      <c r="L220" s="361" t="str">
        <f t="shared" ca="1" si="111"/>
        <v/>
      </c>
      <c r="M220" s="383" t="str">
        <f t="shared" ca="1" si="93"/>
        <v/>
      </c>
      <c r="N220" s="383" t="str">
        <f t="shared" ca="1" si="94"/>
        <v/>
      </c>
      <c r="O220" s="327">
        <f t="shared" si="95"/>
        <v>0</v>
      </c>
      <c r="P220" s="370" t="e">
        <f ca="1">INDEX($C$3:$J$27,MATCH(D220,$C$2:$J$2,0),MATCH(H220,$B$3:$B$27,0))</f>
        <v>#N/A</v>
      </c>
      <c r="Q220" s="403" t="e">
        <f t="shared" ca="1" si="96"/>
        <v>#N/A</v>
      </c>
      <c r="R220" s="356"/>
      <c r="S220" s="740" t="str">
        <f t="shared" ca="1" si="102"/>
        <v/>
      </c>
      <c r="T220" s="741" t="str">
        <f t="shared" ca="1" si="103"/>
        <v/>
      </c>
      <c r="U220" s="740" t="str">
        <f t="shared" ca="1" si="104"/>
        <v/>
      </c>
      <c r="V220" s="741" t="str">
        <f t="shared" ca="1" si="105"/>
        <v/>
      </c>
      <c r="W220" s="738" t="str">
        <f t="shared" ca="1" si="97"/>
        <v/>
      </c>
      <c r="X220" s="739" t="str">
        <f t="shared" ca="1" si="98"/>
        <v/>
      </c>
      <c r="Y220" s="362" t="e">
        <f ca="1">IF(OR(X220="% of Reading",X220="% of F.S"),1,INDEX(C$3:J$27,MATCH(X220,B$3:B$27,0),MATCH(AA220,C$2:J$2,0)))</f>
        <v>#N/A</v>
      </c>
      <c r="Z220" s="734" t="e">
        <f t="shared" ca="1" si="99"/>
        <v>#VALUE!</v>
      </c>
      <c r="AA220" s="735">
        <f t="shared" ca="1" si="100"/>
        <v>0</v>
      </c>
    </row>
    <row r="221" spans="2:27" ht="15" customHeight="1">
      <c r="B221" s="357">
        <f t="shared" si="106"/>
        <v>0</v>
      </c>
      <c r="C221" s="742">
        <f>Pressure_4_R3!E24</f>
        <v>0</v>
      </c>
      <c r="D221" s="743">
        <f>Pressure_4_R3!F24</f>
        <v>0</v>
      </c>
      <c r="E221" s="361">
        <f t="shared" si="101"/>
        <v>0</v>
      </c>
      <c r="F221" s="362" t="e">
        <f ca="1">INDEX($C$3:$J$27,MATCH(D221,$C$2:$J$2,0),MATCH(H221,$B$3:$B$27,0))</f>
        <v>#N/A</v>
      </c>
      <c r="G221" s="380" t="e">
        <f t="shared" ca="1" si="92"/>
        <v>#N/A</v>
      </c>
      <c r="H221" s="382">
        <f t="shared" ca="1" si="107"/>
        <v>0</v>
      </c>
      <c r="I221" s="358" t="str">
        <f t="shared" ca="1" si="108"/>
        <v/>
      </c>
      <c r="J221" s="359" t="str">
        <f t="shared" ca="1" si="109"/>
        <v/>
      </c>
      <c r="K221" s="358" t="str">
        <f t="shared" ca="1" si="110"/>
        <v/>
      </c>
      <c r="L221" s="361" t="str">
        <f t="shared" ca="1" si="111"/>
        <v/>
      </c>
      <c r="M221" s="383" t="str">
        <f t="shared" ca="1" si="93"/>
        <v/>
      </c>
      <c r="N221" s="383" t="str">
        <f t="shared" ca="1" si="94"/>
        <v/>
      </c>
      <c r="O221" s="327">
        <f t="shared" si="95"/>
        <v>0</v>
      </c>
      <c r="P221" s="370" t="e">
        <f ca="1">INDEX($C$3:$J$27,MATCH(D221,$C$2:$J$2,0),MATCH(H221,$B$3:$B$27,0))</f>
        <v>#N/A</v>
      </c>
      <c r="Q221" s="403" t="e">
        <f t="shared" ca="1" si="96"/>
        <v>#N/A</v>
      </c>
      <c r="R221" s="356"/>
      <c r="S221" s="740" t="str">
        <f t="shared" ca="1" si="102"/>
        <v/>
      </c>
      <c r="T221" s="741" t="str">
        <f t="shared" ca="1" si="103"/>
        <v/>
      </c>
      <c r="U221" s="740" t="str">
        <f t="shared" ca="1" si="104"/>
        <v/>
      </c>
      <c r="V221" s="741" t="str">
        <f t="shared" ca="1" si="105"/>
        <v/>
      </c>
      <c r="W221" s="738" t="str">
        <f t="shared" ca="1" si="97"/>
        <v/>
      </c>
      <c r="X221" s="739" t="str">
        <f t="shared" ca="1" si="98"/>
        <v/>
      </c>
      <c r="Y221" s="362" t="e">
        <f ca="1">IF(OR(X221="% of Reading",X221="% of F.S"),1,INDEX(C$3:J$27,MATCH(X221,B$3:B$27,0),MATCH(AA221,C$2:J$2,0)))</f>
        <v>#N/A</v>
      </c>
      <c r="Z221" s="734" t="e">
        <f t="shared" ca="1" si="99"/>
        <v>#VALUE!</v>
      </c>
      <c r="AA221" s="735">
        <f t="shared" ca="1" si="100"/>
        <v>0</v>
      </c>
    </row>
    <row r="222" spans="2:27" ht="15" customHeight="1">
      <c r="B222" s="357">
        <f t="shared" si="106"/>
        <v>0</v>
      </c>
      <c r="C222" s="742">
        <f>Pressure_4_R3!E25</f>
        <v>0</v>
      </c>
      <c r="D222" s="743">
        <f>Pressure_4_R3!F25</f>
        <v>0</v>
      </c>
      <c r="E222" s="361">
        <f t="shared" si="101"/>
        <v>0</v>
      </c>
      <c r="F222" s="362" t="e">
        <f ca="1">INDEX($C$3:$J$27,MATCH(D222,$C$2:$J$2,0),MATCH(H222,$B$3:$B$27,0))</f>
        <v>#N/A</v>
      </c>
      <c r="G222" s="380" t="e">
        <f t="shared" ca="1" si="92"/>
        <v>#N/A</v>
      </c>
      <c r="H222" s="382">
        <f t="shared" ca="1" si="107"/>
        <v>0</v>
      </c>
      <c r="I222" s="358" t="str">
        <f t="shared" ca="1" si="108"/>
        <v/>
      </c>
      <c r="J222" s="359" t="str">
        <f t="shared" ca="1" si="109"/>
        <v/>
      </c>
      <c r="K222" s="358" t="str">
        <f t="shared" ca="1" si="110"/>
        <v/>
      </c>
      <c r="L222" s="361" t="str">
        <f t="shared" ca="1" si="111"/>
        <v/>
      </c>
      <c r="M222" s="383" t="str">
        <f t="shared" ca="1" si="93"/>
        <v/>
      </c>
      <c r="N222" s="383" t="str">
        <f t="shared" ca="1" si="94"/>
        <v/>
      </c>
      <c r="O222" s="327">
        <f t="shared" si="95"/>
        <v>0</v>
      </c>
      <c r="P222" s="370" t="e">
        <f ca="1">INDEX($C$3:$J$27,MATCH(D222,$C$2:$J$2,0),MATCH(H222,$B$3:$B$27,0))</f>
        <v>#N/A</v>
      </c>
      <c r="Q222" s="403" t="e">
        <f t="shared" ca="1" si="96"/>
        <v>#N/A</v>
      </c>
      <c r="R222" s="356"/>
      <c r="S222" s="740" t="str">
        <f t="shared" ca="1" si="102"/>
        <v/>
      </c>
      <c r="T222" s="741" t="str">
        <f t="shared" ca="1" si="103"/>
        <v/>
      </c>
      <c r="U222" s="740" t="str">
        <f t="shared" ca="1" si="104"/>
        <v/>
      </c>
      <c r="V222" s="741" t="str">
        <f t="shared" ca="1" si="105"/>
        <v/>
      </c>
      <c r="W222" s="738" t="str">
        <f t="shared" ca="1" si="97"/>
        <v/>
      </c>
      <c r="X222" s="739" t="str">
        <f t="shared" ca="1" si="98"/>
        <v/>
      </c>
      <c r="Y222" s="362" t="e">
        <f ca="1">IF(OR(X222="% of Reading",X222="% of F.S"),1,INDEX(C$3:J$27,MATCH(X222,B$3:B$27,0),MATCH(AA222,C$2:J$2,0)))</f>
        <v>#N/A</v>
      </c>
      <c r="Z222" s="734" t="e">
        <f t="shared" ca="1" si="99"/>
        <v>#VALUE!</v>
      </c>
      <c r="AA222" s="735">
        <f t="shared" ca="1" si="100"/>
        <v>0</v>
      </c>
    </row>
    <row r="223" spans="2:27" ht="15" customHeight="1">
      <c r="B223" s="357">
        <f t="shared" si="106"/>
        <v>0</v>
      </c>
      <c r="C223" s="742">
        <f>Pressure_4_R3!E26</f>
        <v>0</v>
      </c>
      <c r="D223" s="743">
        <f>Pressure_4_R3!F26</f>
        <v>0</v>
      </c>
      <c r="E223" s="361">
        <f t="shared" si="101"/>
        <v>0</v>
      </c>
      <c r="F223" s="362" t="e">
        <f ca="1">INDEX($C$3:$J$27,MATCH(D223,$C$2:$J$2,0),MATCH(H223,$B$3:$B$27,0))</f>
        <v>#N/A</v>
      </c>
      <c r="G223" s="380" t="e">
        <f t="shared" ca="1" si="92"/>
        <v>#N/A</v>
      </c>
      <c r="H223" s="382">
        <f t="shared" ca="1" si="107"/>
        <v>0</v>
      </c>
      <c r="I223" s="358" t="str">
        <f t="shared" ca="1" si="108"/>
        <v/>
      </c>
      <c r="J223" s="359" t="str">
        <f t="shared" ca="1" si="109"/>
        <v/>
      </c>
      <c r="K223" s="358" t="str">
        <f t="shared" ca="1" si="110"/>
        <v/>
      </c>
      <c r="L223" s="361" t="str">
        <f t="shared" ca="1" si="111"/>
        <v/>
      </c>
      <c r="M223" s="383" t="str">
        <f t="shared" ca="1" si="93"/>
        <v/>
      </c>
      <c r="N223" s="383" t="str">
        <f t="shared" ca="1" si="94"/>
        <v/>
      </c>
      <c r="O223" s="327">
        <f t="shared" si="95"/>
        <v>0</v>
      </c>
      <c r="P223" s="370" t="e">
        <f ca="1">INDEX($C$3:$J$27,MATCH(D223,$C$2:$J$2,0),MATCH(H223,$B$3:$B$27,0))</f>
        <v>#N/A</v>
      </c>
      <c r="Q223" s="403" t="e">
        <f t="shared" ca="1" si="96"/>
        <v>#N/A</v>
      </c>
      <c r="R223" s="356"/>
      <c r="S223" s="740" t="str">
        <f t="shared" ca="1" si="102"/>
        <v/>
      </c>
      <c r="T223" s="741" t="str">
        <f t="shared" ca="1" si="103"/>
        <v/>
      </c>
      <c r="U223" s="740" t="str">
        <f t="shared" ca="1" si="104"/>
        <v/>
      </c>
      <c r="V223" s="741" t="str">
        <f t="shared" ca="1" si="105"/>
        <v/>
      </c>
      <c r="W223" s="738" t="str">
        <f t="shared" ca="1" si="97"/>
        <v/>
      </c>
      <c r="X223" s="739" t="str">
        <f t="shared" ca="1" si="98"/>
        <v/>
      </c>
      <c r="Y223" s="362" t="e">
        <f ca="1">IF(OR(X223="% of Reading",X223="% of F.S"),1,INDEX(C$3:J$27,MATCH(X223,B$3:B$27,0),MATCH(AA223,C$2:J$2,0)))</f>
        <v>#N/A</v>
      </c>
      <c r="Z223" s="734" t="e">
        <f t="shared" ca="1" si="99"/>
        <v>#VALUE!</v>
      </c>
      <c r="AA223" s="735">
        <f t="shared" ca="1" si="100"/>
        <v>0</v>
      </c>
    </row>
    <row r="224" spans="2:27" ht="15" customHeight="1">
      <c r="B224" s="357">
        <f t="shared" si="106"/>
        <v>0</v>
      </c>
      <c r="C224" s="742">
        <f>Pressure_4_R3!E27</f>
        <v>0</v>
      </c>
      <c r="D224" s="743">
        <f>Pressure_4_R3!F27</f>
        <v>0</v>
      </c>
      <c r="E224" s="361">
        <f t="shared" si="101"/>
        <v>0</v>
      </c>
      <c r="F224" s="362" t="e">
        <f ca="1">INDEX($C$3:$J$27,MATCH(D224,$C$2:$J$2,0),MATCH(H224,$B$3:$B$27,0))</f>
        <v>#N/A</v>
      </c>
      <c r="G224" s="380" t="e">
        <f t="shared" ca="1" si="92"/>
        <v>#N/A</v>
      </c>
      <c r="H224" s="382">
        <f t="shared" ca="1" si="107"/>
        <v>0</v>
      </c>
      <c r="I224" s="358" t="str">
        <f t="shared" ca="1" si="108"/>
        <v/>
      </c>
      <c r="J224" s="359" t="str">
        <f t="shared" ca="1" si="109"/>
        <v/>
      </c>
      <c r="K224" s="358" t="str">
        <f t="shared" ca="1" si="110"/>
        <v/>
      </c>
      <c r="L224" s="361" t="str">
        <f t="shared" ca="1" si="111"/>
        <v/>
      </c>
      <c r="M224" s="383" t="str">
        <f t="shared" ca="1" si="93"/>
        <v/>
      </c>
      <c r="N224" s="383" t="str">
        <f t="shared" ca="1" si="94"/>
        <v/>
      </c>
      <c r="O224" s="327">
        <f t="shared" si="95"/>
        <v>0</v>
      </c>
      <c r="P224" s="370" t="e">
        <f ca="1">INDEX($C$3:$J$27,MATCH(D224,$C$2:$J$2,0),MATCH(H224,$B$3:$B$27,0))</f>
        <v>#N/A</v>
      </c>
      <c r="Q224" s="403" t="e">
        <f t="shared" ca="1" si="96"/>
        <v>#N/A</v>
      </c>
      <c r="R224" s="356"/>
      <c r="S224" s="740" t="str">
        <f t="shared" ca="1" si="102"/>
        <v/>
      </c>
      <c r="T224" s="741" t="str">
        <f t="shared" ca="1" si="103"/>
        <v/>
      </c>
      <c r="U224" s="740" t="str">
        <f t="shared" ca="1" si="104"/>
        <v/>
      </c>
      <c r="V224" s="741" t="str">
        <f t="shared" ca="1" si="105"/>
        <v/>
      </c>
      <c r="W224" s="738" t="str">
        <f t="shared" ca="1" si="97"/>
        <v/>
      </c>
      <c r="X224" s="739" t="str">
        <f t="shared" ca="1" si="98"/>
        <v/>
      </c>
      <c r="Y224" s="362" t="e">
        <f ca="1">IF(OR(X224="% of Reading",X224="% of F.S"),1,INDEX(C$3:J$27,MATCH(X224,B$3:B$27,0),MATCH(AA224,C$2:J$2,0)))</f>
        <v>#N/A</v>
      </c>
      <c r="Z224" s="734" t="e">
        <f t="shared" ca="1" si="99"/>
        <v>#VALUE!</v>
      </c>
      <c r="AA224" s="735">
        <f t="shared" ca="1" si="100"/>
        <v>0</v>
      </c>
    </row>
    <row r="225" spans="2:27" ht="15" customHeight="1">
      <c r="B225" s="357">
        <f t="shared" si="106"/>
        <v>0</v>
      </c>
      <c r="C225" s="742">
        <f>Pressure_4_R3!E28</f>
        <v>0</v>
      </c>
      <c r="D225" s="743">
        <f>Pressure_4_R3!F28</f>
        <v>0</v>
      </c>
      <c r="E225" s="361">
        <f t="shared" si="101"/>
        <v>0</v>
      </c>
      <c r="F225" s="362" t="e">
        <f ca="1">INDEX($C$3:$J$27,MATCH(D225,$C$2:$J$2,0),MATCH(H225,$B$3:$B$27,0))</f>
        <v>#N/A</v>
      </c>
      <c r="G225" s="380" t="e">
        <f t="shared" ca="1" si="92"/>
        <v>#N/A</v>
      </c>
      <c r="H225" s="382">
        <f t="shared" ca="1" si="107"/>
        <v>0</v>
      </c>
      <c r="I225" s="358" t="str">
        <f t="shared" ca="1" si="108"/>
        <v/>
      </c>
      <c r="J225" s="359" t="str">
        <f t="shared" ca="1" si="109"/>
        <v/>
      </c>
      <c r="K225" s="358" t="str">
        <f t="shared" ca="1" si="110"/>
        <v/>
      </c>
      <c r="L225" s="361" t="str">
        <f t="shared" ca="1" si="111"/>
        <v/>
      </c>
      <c r="M225" s="383" t="str">
        <f t="shared" ca="1" si="93"/>
        <v/>
      </c>
      <c r="N225" s="383" t="str">
        <f t="shared" ca="1" si="94"/>
        <v/>
      </c>
      <c r="O225" s="327">
        <f t="shared" si="95"/>
        <v>0</v>
      </c>
      <c r="P225" s="370" t="e">
        <f ca="1">INDEX($C$3:$J$27,MATCH(D225,$C$2:$J$2,0),MATCH(H225,$B$3:$B$27,0))</f>
        <v>#N/A</v>
      </c>
      <c r="Q225" s="403" t="e">
        <f t="shared" ca="1" si="96"/>
        <v>#N/A</v>
      </c>
      <c r="R225" s="356"/>
      <c r="S225" s="740" t="str">
        <f t="shared" ca="1" si="102"/>
        <v/>
      </c>
      <c r="T225" s="741" t="str">
        <f t="shared" ca="1" si="103"/>
        <v/>
      </c>
      <c r="U225" s="740" t="str">
        <f t="shared" ca="1" si="104"/>
        <v/>
      </c>
      <c r="V225" s="741" t="str">
        <f t="shared" ca="1" si="105"/>
        <v/>
      </c>
      <c r="W225" s="738" t="str">
        <f t="shared" ca="1" si="97"/>
        <v/>
      </c>
      <c r="X225" s="739" t="str">
        <f t="shared" ca="1" si="98"/>
        <v/>
      </c>
      <c r="Y225" s="362" t="e">
        <f ca="1">IF(OR(X225="% of Reading",X225="% of F.S"),1,INDEX(C$3:J$27,MATCH(X225,B$3:B$27,0),MATCH(AA225,C$2:J$2,0)))</f>
        <v>#N/A</v>
      </c>
      <c r="Z225" s="734" t="e">
        <f t="shared" ca="1" si="99"/>
        <v>#VALUE!</v>
      </c>
      <c r="AA225" s="735">
        <f t="shared" ca="1" si="100"/>
        <v>0</v>
      </c>
    </row>
    <row r="226" spans="2:27" ht="15" customHeight="1">
      <c r="B226" s="357">
        <f t="shared" si="106"/>
        <v>0</v>
      </c>
      <c r="C226" s="742">
        <f>Pressure_4_R3!E29</f>
        <v>0</v>
      </c>
      <c r="D226" s="743">
        <f>Pressure_4_R3!F29</f>
        <v>0</v>
      </c>
      <c r="E226" s="361">
        <f t="shared" si="101"/>
        <v>0</v>
      </c>
      <c r="F226" s="362" t="e">
        <f ca="1">INDEX($C$3:$J$27,MATCH(D226,$C$2:$J$2,0),MATCH(H226,$B$3:$B$27,0))</f>
        <v>#N/A</v>
      </c>
      <c r="G226" s="380" t="e">
        <f t="shared" ca="1" si="92"/>
        <v>#N/A</v>
      </c>
      <c r="H226" s="382">
        <f t="shared" ca="1" si="107"/>
        <v>0</v>
      </c>
      <c r="I226" s="358" t="str">
        <f t="shared" ca="1" si="108"/>
        <v/>
      </c>
      <c r="J226" s="359" t="str">
        <f t="shared" ca="1" si="109"/>
        <v/>
      </c>
      <c r="K226" s="358" t="str">
        <f t="shared" ca="1" si="110"/>
        <v/>
      </c>
      <c r="L226" s="361" t="str">
        <f t="shared" ca="1" si="111"/>
        <v/>
      </c>
      <c r="M226" s="383" t="str">
        <f t="shared" ca="1" si="93"/>
        <v/>
      </c>
      <c r="N226" s="383" t="str">
        <f t="shared" ca="1" si="94"/>
        <v/>
      </c>
      <c r="O226" s="327">
        <f t="shared" si="95"/>
        <v>0</v>
      </c>
      <c r="P226" s="370" t="e">
        <f ca="1">INDEX($C$3:$J$27,MATCH(D226,$C$2:$J$2,0),MATCH(H226,$B$3:$B$27,0))</f>
        <v>#N/A</v>
      </c>
      <c r="Q226" s="403" t="e">
        <f t="shared" ca="1" si="96"/>
        <v>#N/A</v>
      </c>
      <c r="R226" s="356"/>
      <c r="S226" s="740" t="str">
        <f t="shared" ca="1" si="102"/>
        <v/>
      </c>
      <c r="T226" s="741" t="str">
        <f t="shared" ca="1" si="103"/>
        <v/>
      </c>
      <c r="U226" s="740" t="str">
        <f t="shared" ca="1" si="104"/>
        <v/>
      </c>
      <c r="V226" s="741" t="str">
        <f t="shared" ca="1" si="105"/>
        <v/>
      </c>
      <c r="W226" s="738" t="str">
        <f t="shared" ca="1" si="97"/>
        <v/>
      </c>
      <c r="X226" s="739" t="str">
        <f t="shared" ca="1" si="98"/>
        <v/>
      </c>
      <c r="Y226" s="362" t="e">
        <f ca="1">IF(OR(X226="% of Reading",X226="% of F.S"),1,INDEX(C$3:J$27,MATCH(X226,B$3:B$27,0),MATCH(AA226,C$2:J$2,0)))</f>
        <v>#N/A</v>
      </c>
      <c r="Z226" s="734" t="e">
        <f t="shared" ca="1" si="99"/>
        <v>#VALUE!</v>
      </c>
      <c r="AA226" s="735">
        <f t="shared" ca="1" si="100"/>
        <v>0</v>
      </c>
    </row>
    <row r="227" spans="2:27" ht="15" customHeight="1">
      <c r="B227" s="357">
        <f t="shared" si="106"/>
        <v>0</v>
      </c>
      <c r="C227" s="742">
        <f>Pressure_4_R3!E30</f>
        <v>0</v>
      </c>
      <c r="D227" s="743">
        <f>Pressure_4_R3!F30</f>
        <v>0</v>
      </c>
      <c r="E227" s="361">
        <f t="shared" si="101"/>
        <v>0</v>
      </c>
      <c r="F227" s="362" t="e">
        <f ca="1">INDEX($C$3:$J$27,MATCH(D227,$C$2:$J$2,0),MATCH(H227,$B$3:$B$27,0))</f>
        <v>#N/A</v>
      </c>
      <c r="G227" s="380" t="e">
        <f t="shared" ca="1" si="92"/>
        <v>#N/A</v>
      </c>
      <c r="H227" s="382">
        <f t="shared" ca="1" si="107"/>
        <v>0</v>
      </c>
      <c r="I227" s="358" t="str">
        <f t="shared" ca="1" si="108"/>
        <v/>
      </c>
      <c r="J227" s="359" t="str">
        <f t="shared" ca="1" si="109"/>
        <v/>
      </c>
      <c r="K227" s="358" t="str">
        <f t="shared" ca="1" si="110"/>
        <v/>
      </c>
      <c r="L227" s="361" t="str">
        <f t="shared" ca="1" si="111"/>
        <v/>
      </c>
      <c r="M227" s="383" t="str">
        <f t="shared" ca="1" si="93"/>
        <v/>
      </c>
      <c r="N227" s="383" t="str">
        <f t="shared" ca="1" si="94"/>
        <v/>
      </c>
      <c r="O227" s="327">
        <f t="shared" si="95"/>
        <v>0</v>
      </c>
      <c r="P227" s="370" t="e">
        <f ca="1">INDEX($C$3:$J$27,MATCH(D227,$C$2:$J$2,0),MATCH(H227,$B$3:$B$27,0))</f>
        <v>#N/A</v>
      </c>
      <c r="Q227" s="403" t="e">
        <f t="shared" ca="1" si="96"/>
        <v>#N/A</v>
      </c>
      <c r="R227" s="356"/>
      <c r="S227" s="740" t="str">
        <f t="shared" ca="1" si="102"/>
        <v/>
      </c>
      <c r="T227" s="741" t="str">
        <f t="shared" ca="1" si="103"/>
        <v/>
      </c>
      <c r="U227" s="740" t="str">
        <f t="shared" ca="1" si="104"/>
        <v/>
      </c>
      <c r="V227" s="741" t="str">
        <f t="shared" ca="1" si="105"/>
        <v/>
      </c>
      <c r="W227" s="738" t="str">
        <f t="shared" ca="1" si="97"/>
        <v/>
      </c>
      <c r="X227" s="739" t="str">
        <f t="shared" ca="1" si="98"/>
        <v/>
      </c>
      <c r="Y227" s="362" t="e">
        <f ca="1">IF(OR(X227="% of Reading",X227="% of F.S"),1,INDEX(C$3:J$27,MATCH(X227,B$3:B$27,0),MATCH(AA227,C$2:J$2,0)))</f>
        <v>#N/A</v>
      </c>
      <c r="Z227" s="734" t="e">
        <f t="shared" ca="1" si="99"/>
        <v>#VALUE!</v>
      </c>
      <c r="AA227" s="735">
        <f t="shared" ca="1" si="100"/>
        <v>0</v>
      </c>
    </row>
    <row r="228" spans="2:27" ht="15" customHeight="1">
      <c r="B228" s="357">
        <f t="shared" si="106"/>
        <v>0</v>
      </c>
      <c r="C228" s="742">
        <f>Pressure_4_R3!E31</f>
        <v>0</v>
      </c>
      <c r="D228" s="743">
        <f>Pressure_4_R3!F31</f>
        <v>0</v>
      </c>
      <c r="E228" s="361">
        <f t="shared" si="101"/>
        <v>0</v>
      </c>
      <c r="F228" s="362" t="e">
        <f ca="1">INDEX($C$3:$J$27,MATCH(D228,$C$2:$J$2,0),MATCH(H228,$B$3:$B$27,0))</f>
        <v>#N/A</v>
      </c>
      <c r="G228" s="380" t="e">
        <f t="shared" ca="1" si="92"/>
        <v>#N/A</v>
      </c>
      <c r="H228" s="382">
        <f t="shared" ca="1" si="107"/>
        <v>0</v>
      </c>
      <c r="I228" s="358" t="str">
        <f t="shared" ca="1" si="108"/>
        <v/>
      </c>
      <c r="J228" s="359" t="str">
        <f t="shared" ca="1" si="109"/>
        <v/>
      </c>
      <c r="K228" s="358" t="str">
        <f t="shared" ca="1" si="110"/>
        <v/>
      </c>
      <c r="L228" s="361" t="str">
        <f t="shared" ca="1" si="111"/>
        <v/>
      </c>
      <c r="M228" s="383" t="str">
        <f t="shared" ca="1" si="93"/>
        <v/>
      </c>
      <c r="N228" s="383" t="str">
        <f t="shared" ca="1" si="94"/>
        <v/>
      </c>
      <c r="O228" s="327">
        <f t="shared" si="95"/>
        <v>0</v>
      </c>
      <c r="P228" s="370" t="e">
        <f ca="1">INDEX($C$3:$J$27,MATCH(D228,$C$2:$J$2,0),MATCH(H228,$B$3:$B$27,0))</f>
        <v>#N/A</v>
      </c>
      <c r="Q228" s="403" t="e">
        <f t="shared" ca="1" si="96"/>
        <v>#N/A</v>
      </c>
      <c r="R228" s="356"/>
      <c r="S228" s="740" t="str">
        <f t="shared" ca="1" si="102"/>
        <v/>
      </c>
      <c r="T228" s="741" t="str">
        <f t="shared" ca="1" si="103"/>
        <v/>
      </c>
      <c r="U228" s="740" t="str">
        <f t="shared" ca="1" si="104"/>
        <v/>
      </c>
      <c r="V228" s="741" t="str">
        <f t="shared" ca="1" si="105"/>
        <v/>
      </c>
      <c r="W228" s="738" t="str">
        <f t="shared" ca="1" si="97"/>
        <v/>
      </c>
      <c r="X228" s="739" t="str">
        <f t="shared" ca="1" si="98"/>
        <v/>
      </c>
      <c r="Y228" s="362" t="e">
        <f ca="1">IF(OR(X228="% of Reading",X228="% of F.S"),1,INDEX(C$3:J$27,MATCH(X228,B$3:B$27,0),MATCH(AA228,C$2:J$2,0)))</f>
        <v>#N/A</v>
      </c>
      <c r="Z228" s="734" t="e">
        <f t="shared" ca="1" si="99"/>
        <v>#VALUE!</v>
      </c>
      <c r="AA228" s="735">
        <f t="shared" ca="1" si="100"/>
        <v>0</v>
      </c>
    </row>
    <row r="229" spans="2:27" ht="15" customHeight="1">
      <c r="B229" s="357">
        <f t="shared" si="106"/>
        <v>0</v>
      </c>
      <c r="C229" s="742">
        <f>Pressure_4_R3!E32</f>
        <v>0</v>
      </c>
      <c r="D229" s="743">
        <f>Pressure_4_R3!F32</f>
        <v>0</v>
      </c>
      <c r="E229" s="361">
        <f t="shared" si="101"/>
        <v>0</v>
      </c>
      <c r="F229" s="362" t="e">
        <f ca="1">INDEX($C$3:$J$27,MATCH(D229,$C$2:$J$2,0),MATCH(H229,$B$3:$B$27,0))</f>
        <v>#N/A</v>
      </c>
      <c r="G229" s="380" t="e">
        <f t="shared" ca="1" si="92"/>
        <v>#N/A</v>
      </c>
      <c r="H229" s="382">
        <f t="shared" ca="1" si="107"/>
        <v>0</v>
      </c>
      <c r="I229" s="358" t="str">
        <f t="shared" ca="1" si="108"/>
        <v/>
      </c>
      <c r="J229" s="359" t="str">
        <f t="shared" ca="1" si="109"/>
        <v/>
      </c>
      <c r="K229" s="358" t="str">
        <f t="shared" ca="1" si="110"/>
        <v/>
      </c>
      <c r="L229" s="361" t="str">
        <f t="shared" ca="1" si="111"/>
        <v/>
      </c>
      <c r="M229" s="383" t="str">
        <f t="shared" ca="1" si="93"/>
        <v/>
      </c>
      <c r="N229" s="383" t="str">
        <f t="shared" ca="1" si="94"/>
        <v/>
      </c>
      <c r="O229" s="327">
        <f t="shared" si="95"/>
        <v>0</v>
      </c>
      <c r="P229" s="370" t="e">
        <f ca="1">INDEX($C$3:$J$27,MATCH(D229,$C$2:$J$2,0),MATCH(H229,$B$3:$B$27,0))</f>
        <v>#N/A</v>
      </c>
      <c r="Q229" s="403" t="e">
        <f t="shared" ca="1" si="96"/>
        <v>#N/A</v>
      </c>
      <c r="R229" s="356"/>
      <c r="S229" s="740" t="str">
        <f t="shared" ca="1" si="102"/>
        <v/>
      </c>
      <c r="T229" s="741" t="str">
        <f t="shared" ca="1" si="103"/>
        <v/>
      </c>
      <c r="U229" s="740" t="str">
        <f t="shared" ca="1" si="104"/>
        <v/>
      </c>
      <c r="V229" s="741" t="str">
        <f t="shared" ca="1" si="105"/>
        <v/>
      </c>
      <c r="W229" s="738" t="str">
        <f t="shared" ca="1" si="97"/>
        <v/>
      </c>
      <c r="X229" s="739" t="str">
        <f t="shared" ca="1" si="98"/>
        <v/>
      </c>
      <c r="Y229" s="362" t="e">
        <f ca="1">IF(OR(X229="% of Reading",X229="% of F.S"),1,INDEX(C$3:J$27,MATCH(X229,B$3:B$27,0),MATCH(AA229,C$2:J$2,0)))</f>
        <v>#N/A</v>
      </c>
      <c r="Z229" s="734" t="e">
        <f t="shared" ca="1" si="99"/>
        <v>#VALUE!</v>
      </c>
      <c r="AA229" s="735">
        <f t="shared" ca="1" si="100"/>
        <v>0</v>
      </c>
    </row>
    <row r="230" spans="2:27" ht="15" customHeight="1">
      <c r="B230" s="357">
        <f t="shared" si="106"/>
        <v>0</v>
      </c>
      <c r="C230" s="742">
        <f>Pressure_4_R3!E33</f>
        <v>0</v>
      </c>
      <c r="D230" s="743">
        <f>Pressure_4_R3!F33</f>
        <v>0</v>
      </c>
      <c r="E230" s="361">
        <f t="shared" si="101"/>
        <v>0</v>
      </c>
      <c r="F230" s="362" t="e">
        <f ca="1">INDEX($C$3:$J$27,MATCH(D230,$C$2:$J$2,0),MATCH(H230,$B$3:$B$27,0))</f>
        <v>#N/A</v>
      </c>
      <c r="G230" s="380" t="e">
        <f t="shared" ca="1" si="92"/>
        <v>#N/A</v>
      </c>
      <c r="H230" s="382">
        <f t="shared" ca="1" si="107"/>
        <v>0</v>
      </c>
      <c r="I230" s="358" t="str">
        <f t="shared" ca="1" si="108"/>
        <v/>
      </c>
      <c r="J230" s="359" t="str">
        <f t="shared" ca="1" si="109"/>
        <v/>
      </c>
      <c r="K230" s="358" t="str">
        <f t="shared" ca="1" si="110"/>
        <v/>
      </c>
      <c r="L230" s="361" t="str">
        <f t="shared" ca="1" si="111"/>
        <v/>
      </c>
      <c r="M230" s="383" t="str">
        <f t="shared" ca="1" si="93"/>
        <v/>
      </c>
      <c r="N230" s="383" t="str">
        <f t="shared" ca="1" si="94"/>
        <v/>
      </c>
      <c r="O230" s="327">
        <f t="shared" si="95"/>
        <v>0</v>
      </c>
      <c r="P230" s="370" t="e">
        <f ca="1">INDEX($C$3:$J$27,MATCH(D230,$C$2:$J$2,0),MATCH(H230,$B$3:$B$27,0))</f>
        <v>#N/A</v>
      </c>
      <c r="Q230" s="403" t="e">
        <f t="shared" ca="1" si="96"/>
        <v>#N/A</v>
      </c>
      <c r="R230" s="356"/>
      <c r="S230" s="740" t="str">
        <f t="shared" ca="1" si="102"/>
        <v/>
      </c>
      <c r="T230" s="741" t="str">
        <f t="shared" ca="1" si="103"/>
        <v/>
      </c>
      <c r="U230" s="740" t="str">
        <f t="shared" ca="1" si="104"/>
        <v/>
      </c>
      <c r="V230" s="741" t="str">
        <f t="shared" ca="1" si="105"/>
        <v/>
      </c>
      <c r="W230" s="738" t="str">
        <f t="shared" ca="1" si="97"/>
        <v/>
      </c>
      <c r="X230" s="739" t="str">
        <f t="shared" ca="1" si="98"/>
        <v/>
      </c>
      <c r="Y230" s="362" t="e">
        <f ca="1">IF(OR(X230="% of Reading",X230="% of F.S"),1,INDEX(C$3:J$27,MATCH(X230,B$3:B$27,0),MATCH(AA230,C$2:J$2,0)))</f>
        <v>#N/A</v>
      </c>
      <c r="Z230" s="734" t="e">
        <f t="shared" ca="1" si="99"/>
        <v>#VALUE!</v>
      </c>
      <c r="AA230" s="735">
        <f t="shared" ca="1" si="100"/>
        <v>0</v>
      </c>
    </row>
    <row r="231" spans="2:27" s="67" customFormat="1" ht="15" customHeight="1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S231" s="74"/>
      <c r="T231" s="74"/>
      <c r="U231" s="74"/>
      <c r="V231" s="74"/>
      <c r="W231" s="74"/>
      <c r="X231" s="74"/>
      <c r="Y231" s="74"/>
      <c r="Z231" s="74"/>
    </row>
    <row r="232" spans="2:27" s="67" customFormat="1" ht="15" customHeight="1">
      <c r="B232" s="251" t="s">
        <v>786</v>
      </c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74"/>
      <c r="X232" s="74"/>
      <c r="Y232" s="74"/>
      <c r="Z232" s="74"/>
    </row>
    <row r="233" spans="2:27" s="753" customFormat="1" ht="15" customHeight="1">
      <c r="B233" s="402" t="s">
        <v>800</v>
      </c>
      <c r="C233" s="678" t="s">
        <v>766</v>
      </c>
      <c r="D233" s="679"/>
      <c r="E233" s="678" t="s">
        <v>799</v>
      </c>
      <c r="F233" s="679"/>
      <c r="G233" s="678" t="s">
        <v>789</v>
      </c>
      <c r="H233" s="679"/>
      <c r="I233" s="685" t="s">
        <v>787</v>
      </c>
      <c r="J233" s="685"/>
      <c r="K233" s="402" t="s">
        <v>785</v>
      </c>
      <c r="L233" s="678" t="s">
        <v>766</v>
      </c>
      <c r="M233" s="679"/>
      <c r="N233" s="678" t="s">
        <v>799</v>
      </c>
      <c r="O233" s="679"/>
      <c r="P233" s="678" t="s">
        <v>790</v>
      </c>
      <c r="Q233" s="679"/>
      <c r="R233" s="678" t="s">
        <v>787</v>
      </c>
      <c r="S233" s="685"/>
      <c r="T233" s="402" t="s">
        <v>785</v>
      </c>
      <c r="U233" s="678" t="s">
        <v>788</v>
      </c>
      <c r="V233" s="679"/>
      <c r="W233" s="754"/>
      <c r="X233" s="754"/>
      <c r="Y233" s="754"/>
      <c r="Z233" s="754"/>
    </row>
    <row r="234" spans="2:27" s="67" customFormat="1" ht="15" customHeight="1">
      <c r="B234" s="327">
        <f>IF(B201="20408-0",MAX(E$37,E$119,E$201,E$283),E201)</f>
        <v>0</v>
      </c>
      <c r="C234" s="746" t="str">
        <f ca="1">J196</f>
        <v/>
      </c>
      <c r="D234" s="744" t="str">
        <f ca="1">K196</f>
        <v/>
      </c>
      <c r="E234" s="745" t="str">
        <f ca="1">J197</f>
        <v/>
      </c>
      <c r="F234" s="745" t="str">
        <f ca="1">K197</f>
        <v/>
      </c>
      <c r="G234" s="738" t="str">
        <f t="shared" ref="G234:G263" ca="1" si="112">IF($B201="20409-0",C234,IF($E201&lt;=0,E234,IF($C201&lt;0,E234,C234)))</f>
        <v/>
      </c>
      <c r="H234" s="744" t="str">
        <f t="shared" ref="H234:H263" ca="1" si="113">IF($B201="20409-0",D234,IF($E201&lt;=0,F234,IF($C201&lt;0,F234,D234)))</f>
        <v/>
      </c>
      <c r="I234" s="745" t="str">
        <f t="shared" ref="I234:I263" ca="1" si="114">IF(H234="% of Reading",G234%*$C201,IF(H234="% of F.S",G234%*$B234,G234))</f>
        <v/>
      </c>
      <c r="J234" s="745" t="str">
        <f t="shared" ref="J234:J263" ca="1" si="115">IF(OR(H234="% of Reading",H234="% of F.S"),$D201,H234)</f>
        <v/>
      </c>
      <c r="K234" s="362" t="e">
        <f ca="1">INDEX($C$3:$J$27,MATCH(J234,$B$3:$B$27,0),MATCH($V234,$C$2:$J$2,0))</f>
        <v>#N/A</v>
      </c>
      <c r="L234" s="746" t="str">
        <f ca="1">L196</f>
        <v/>
      </c>
      <c r="M234" s="744" t="str">
        <f ca="1">M196</f>
        <v/>
      </c>
      <c r="N234" s="745" t="str">
        <f ca="1">L197</f>
        <v/>
      </c>
      <c r="O234" s="745" t="str">
        <f ca="1">M197</f>
        <v/>
      </c>
      <c r="P234" s="738" t="str">
        <f t="shared" ref="P234:P263" ca="1" si="116">IF($B201="20409-0",L234,IF($E201&lt;=0,N234,IF($C201&lt;0,N234,L234)))</f>
        <v/>
      </c>
      <c r="Q234" s="744" t="str">
        <f t="shared" ref="Q234:Q263" ca="1" si="117">IF($B201="20409-0",M234,IF($E201&lt;=0,O234,IF($C201&lt;0,O234,M234)))</f>
        <v/>
      </c>
      <c r="R234" s="745" t="str">
        <f t="shared" ref="R234:R263" ca="1" si="118">IF(Q234="% of Reading",P234%*$C201,IF(Q234="% of F.S",P234%*$B234,P234))</f>
        <v/>
      </c>
      <c r="S234" s="745" t="str">
        <f t="shared" ref="S234:S263" ca="1" si="119">IF(OR(Q234="% of Reading",Q234="% of F.S"),$D201,Q234)</f>
        <v/>
      </c>
      <c r="T234" s="362" t="e">
        <f ca="1">INDEX($C$3:$J$27,MATCH(S234,$B$3:$B$27,0),MATCH($V234,$C$2:$J$2,0))</f>
        <v>#N/A</v>
      </c>
      <c r="U234" s="734" t="e">
        <f t="shared" ref="U234:U263" ca="1" si="120">I234*K234+IF(S234=0,0,R234*T234)</f>
        <v>#VALUE!</v>
      </c>
      <c r="V234" s="751">
        <f t="shared" ref="V234:V263" ca="1" si="121">H201</f>
        <v>0</v>
      </c>
      <c r="W234" s="74"/>
      <c r="X234" s="74"/>
      <c r="Y234" s="74"/>
      <c r="Z234" s="74"/>
    </row>
    <row r="235" spans="2:27" s="67" customFormat="1" ht="15" customHeight="1">
      <c r="B235" s="358">
        <f t="shared" ref="B235:B263" si="122">B234</f>
        <v>0</v>
      </c>
      <c r="C235" s="740" t="str">
        <f t="shared" ref="C235:C263" ca="1" si="123">C234</f>
        <v/>
      </c>
      <c r="D235" s="741" t="str">
        <f t="shared" ref="D235:D263" ca="1" si="124">D234</f>
        <v/>
      </c>
      <c r="E235" s="740" t="str">
        <f t="shared" ref="E235:E263" ca="1" si="125">E234</f>
        <v/>
      </c>
      <c r="F235" s="741" t="str">
        <f t="shared" ref="F235:F263" ca="1" si="126">F234</f>
        <v/>
      </c>
      <c r="G235" s="738" t="str">
        <f t="shared" ca="1" si="112"/>
        <v/>
      </c>
      <c r="H235" s="744" t="str">
        <f t="shared" ca="1" si="113"/>
        <v/>
      </c>
      <c r="I235" s="745" t="str">
        <f t="shared" ca="1" si="114"/>
        <v/>
      </c>
      <c r="J235" s="745" t="str">
        <f t="shared" ca="1" si="115"/>
        <v/>
      </c>
      <c r="K235" s="362" t="e">
        <f t="shared" ref="K235:K263" ca="1" si="127">INDEX($C$3:$J$27,MATCH(J235,$B$3:$B$27,0),MATCH($V235,$C$2:$J$2,0))</f>
        <v>#N/A</v>
      </c>
      <c r="L235" s="740" t="str">
        <f t="shared" ref="L235:L263" ca="1" si="128">L234</f>
        <v/>
      </c>
      <c r="M235" s="741" t="str">
        <f t="shared" ref="M235:M263" ca="1" si="129">M234</f>
        <v/>
      </c>
      <c r="N235" s="740" t="str">
        <f t="shared" ref="N235:N263" ca="1" si="130">N234</f>
        <v/>
      </c>
      <c r="O235" s="741" t="str">
        <f t="shared" ref="O235:O263" ca="1" si="131">O234</f>
        <v/>
      </c>
      <c r="P235" s="738" t="str">
        <f t="shared" ca="1" si="116"/>
        <v/>
      </c>
      <c r="Q235" s="744" t="str">
        <f t="shared" ca="1" si="117"/>
        <v/>
      </c>
      <c r="R235" s="745" t="str">
        <f t="shared" ca="1" si="118"/>
        <v/>
      </c>
      <c r="S235" s="745" t="str">
        <f t="shared" ca="1" si="119"/>
        <v/>
      </c>
      <c r="T235" s="362" t="e">
        <f t="shared" ref="T235:T263" ca="1" si="132">INDEX($C$3:$J$27,MATCH(S235,$B$3:$B$27,0),MATCH($V235,$C$2:$J$2,0))</f>
        <v>#N/A</v>
      </c>
      <c r="U235" s="734" t="e">
        <f t="shared" ca="1" si="120"/>
        <v>#VALUE!</v>
      </c>
      <c r="V235" s="751">
        <f t="shared" ca="1" si="121"/>
        <v>0</v>
      </c>
      <c r="W235" s="74"/>
      <c r="X235" s="74"/>
      <c r="Y235" s="74"/>
      <c r="Z235" s="74"/>
    </row>
    <row r="236" spans="2:27" s="67" customFormat="1" ht="15" customHeight="1">
      <c r="B236" s="358">
        <f t="shared" si="122"/>
        <v>0</v>
      </c>
      <c r="C236" s="740" t="str">
        <f t="shared" ca="1" si="123"/>
        <v/>
      </c>
      <c r="D236" s="741" t="str">
        <f t="shared" ca="1" si="124"/>
        <v/>
      </c>
      <c r="E236" s="740" t="str">
        <f t="shared" ca="1" si="125"/>
        <v/>
      </c>
      <c r="F236" s="741" t="str">
        <f t="shared" ca="1" si="126"/>
        <v/>
      </c>
      <c r="G236" s="738" t="str">
        <f t="shared" ca="1" si="112"/>
        <v/>
      </c>
      <c r="H236" s="744" t="str">
        <f t="shared" ca="1" si="113"/>
        <v/>
      </c>
      <c r="I236" s="745" t="str">
        <f t="shared" ca="1" si="114"/>
        <v/>
      </c>
      <c r="J236" s="745" t="str">
        <f t="shared" ca="1" si="115"/>
        <v/>
      </c>
      <c r="K236" s="362" t="e">
        <f t="shared" ca="1" si="127"/>
        <v>#N/A</v>
      </c>
      <c r="L236" s="740" t="str">
        <f t="shared" ca="1" si="128"/>
        <v/>
      </c>
      <c r="M236" s="741" t="str">
        <f t="shared" ca="1" si="129"/>
        <v/>
      </c>
      <c r="N236" s="740" t="str">
        <f t="shared" ca="1" si="130"/>
        <v/>
      </c>
      <c r="O236" s="741" t="str">
        <f t="shared" ca="1" si="131"/>
        <v/>
      </c>
      <c r="P236" s="738" t="str">
        <f t="shared" ca="1" si="116"/>
        <v/>
      </c>
      <c r="Q236" s="744" t="str">
        <f t="shared" ca="1" si="117"/>
        <v/>
      </c>
      <c r="R236" s="745" t="str">
        <f t="shared" ca="1" si="118"/>
        <v/>
      </c>
      <c r="S236" s="745" t="str">
        <f t="shared" ca="1" si="119"/>
        <v/>
      </c>
      <c r="T236" s="362" t="e">
        <f t="shared" ca="1" si="132"/>
        <v>#N/A</v>
      </c>
      <c r="U236" s="734" t="e">
        <f t="shared" ca="1" si="120"/>
        <v>#VALUE!</v>
      </c>
      <c r="V236" s="751">
        <f t="shared" ca="1" si="121"/>
        <v>0</v>
      </c>
      <c r="W236" s="74"/>
      <c r="X236" s="74"/>
      <c r="Y236" s="74"/>
      <c r="Z236" s="74"/>
    </row>
    <row r="237" spans="2:27" s="67" customFormat="1" ht="15" customHeight="1">
      <c r="B237" s="358">
        <f t="shared" si="122"/>
        <v>0</v>
      </c>
      <c r="C237" s="740" t="str">
        <f t="shared" ca="1" si="123"/>
        <v/>
      </c>
      <c r="D237" s="741" t="str">
        <f t="shared" ca="1" si="124"/>
        <v/>
      </c>
      <c r="E237" s="740" t="str">
        <f t="shared" ca="1" si="125"/>
        <v/>
      </c>
      <c r="F237" s="741" t="str">
        <f t="shared" ca="1" si="126"/>
        <v/>
      </c>
      <c r="G237" s="738" t="str">
        <f t="shared" ca="1" si="112"/>
        <v/>
      </c>
      <c r="H237" s="744" t="str">
        <f t="shared" ca="1" si="113"/>
        <v/>
      </c>
      <c r="I237" s="745" t="str">
        <f t="shared" ca="1" si="114"/>
        <v/>
      </c>
      <c r="J237" s="745" t="str">
        <f t="shared" ca="1" si="115"/>
        <v/>
      </c>
      <c r="K237" s="362" t="e">
        <f t="shared" ca="1" si="127"/>
        <v>#N/A</v>
      </c>
      <c r="L237" s="740" t="str">
        <f t="shared" ca="1" si="128"/>
        <v/>
      </c>
      <c r="M237" s="741" t="str">
        <f t="shared" ca="1" si="129"/>
        <v/>
      </c>
      <c r="N237" s="740" t="str">
        <f t="shared" ca="1" si="130"/>
        <v/>
      </c>
      <c r="O237" s="741" t="str">
        <f t="shared" ca="1" si="131"/>
        <v/>
      </c>
      <c r="P237" s="738" t="str">
        <f t="shared" ca="1" si="116"/>
        <v/>
      </c>
      <c r="Q237" s="744" t="str">
        <f t="shared" ca="1" si="117"/>
        <v/>
      </c>
      <c r="R237" s="745" t="str">
        <f t="shared" ca="1" si="118"/>
        <v/>
      </c>
      <c r="S237" s="745" t="str">
        <f t="shared" ca="1" si="119"/>
        <v/>
      </c>
      <c r="T237" s="362" t="e">
        <f t="shared" ca="1" si="132"/>
        <v>#N/A</v>
      </c>
      <c r="U237" s="734" t="e">
        <f t="shared" ca="1" si="120"/>
        <v>#VALUE!</v>
      </c>
      <c r="V237" s="751">
        <f t="shared" ca="1" si="121"/>
        <v>0</v>
      </c>
      <c r="W237" s="74"/>
      <c r="X237" s="74"/>
      <c r="Y237" s="74"/>
      <c r="Z237" s="74"/>
    </row>
    <row r="238" spans="2:27" s="67" customFormat="1" ht="15" customHeight="1">
      <c r="B238" s="358">
        <f t="shared" si="122"/>
        <v>0</v>
      </c>
      <c r="C238" s="740" t="str">
        <f t="shared" ca="1" si="123"/>
        <v/>
      </c>
      <c r="D238" s="741" t="str">
        <f t="shared" ca="1" si="124"/>
        <v/>
      </c>
      <c r="E238" s="740" t="str">
        <f t="shared" ca="1" si="125"/>
        <v/>
      </c>
      <c r="F238" s="741" t="str">
        <f t="shared" ca="1" si="126"/>
        <v/>
      </c>
      <c r="G238" s="738" t="str">
        <f t="shared" ca="1" si="112"/>
        <v/>
      </c>
      <c r="H238" s="744" t="str">
        <f t="shared" ca="1" si="113"/>
        <v/>
      </c>
      <c r="I238" s="745" t="str">
        <f t="shared" ca="1" si="114"/>
        <v/>
      </c>
      <c r="J238" s="745" t="str">
        <f t="shared" ca="1" si="115"/>
        <v/>
      </c>
      <c r="K238" s="362" t="e">
        <f t="shared" ca="1" si="127"/>
        <v>#N/A</v>
      </c>
      <c r="L238" s="740" t="str">
        <f t="shared" ca="1" si="128"/>
        <v/>
      </c>
      <c r="M238" s="741" t="str">
        <f t="shared" ca="1" si="129"/>
        <v/>
      </c>
      <c r="N238" s="740" t="str">
        <f t="shared" ca="1" si="130"/>
        <v/>
      </c>
      <c r="O238" s="741" t="str">
        <f t="shared" ca="1" si="131"/>
        <v/>
      </c>
      <c r="P238" s="738" t="str">
        <f t="shared" ca="1" si="116"/>
        <v/>
      </c>
      <c r="Q238" s="744" t="str">
        <f t="shared" ca="1" si="117"/>
        <v/>
      </c>
      <c r="R238" s="745" t="str">
        <f t="shared" ca="1" si="118"/>
        <v/>
      </c>
      <c r="S238" s="745" t="str">
        <f t="shared" ca="1" si="119"/>
        <v/>
      </c>
      <c r="T238" s="362" t="e">
        <f t="shared" ca="1" si="132"/>
        <v>#N/A</v>
      </c>
      <c r="U238" s="734" t="e">
        <f t="shared" ca="1" si="120"/>
        <v>#VALUE!</v>
      </c>
      <c r="V238" s="751">
        <f t="shared" ca="1" si="121"/>
        <v>0</v>
      </c>
      <c r="W238" s="74"/>
      <c r="X238" s="74"/>
      <c r="Y238" s="74"/>
      <c r="Z238" s="74"/>
    </row>
    <row r="239" spans="2:27" s="67" customFormat="1" ht="15" customHeight="1">
      <c r="B239" s="358">
        <f t="shared" si="122"/>
        <v>0</v>
      </c>
      <c r="C239" s="740" t="str">
        <f t="shared" ca="1" si="123"/>
        <v/>
      </c>
      <c r="D239" s="741" t="str">
        <f t="shared" ca="1" si="124"/>
        <v/>
      </c>
      <c r="E239" s="740" t="str">
        <f t="shared" ca="1" si="125"/>
        <v/>
      </c>
      <c r="F239" s="741" t="str">
        <f t="shared" ca="1" si="126"/>
        <v/>
      </c>
      <c r="G239" s="738" t="str">
        <f t="shared" ca="1" si="112"/>
        <v/>
      </c>
      <c r="H239" s="744" t="str">
        <f t="shared" ca="1" si="113"/>
        <v/>
      </c>
      <c r="I239" s="745" t="str">
        <f t="shared" ca="1" si="114"/>
        <v/>
      </c>
      <c r="J239" s="745" t="str">
        <f t="shared" ca="1" si="115"/>
        <v/>
      </c>
      <c r="K239" s="362" t="e">
        <f t="shared" ca="1" si="127"/>
        <v>#N/A</v>
      </c>
      <c r="L239" s="740" t="str">
        <f t="shared" ca="1" si="128"/>
        <v/>
      </c>
      <c r="M239" s="741" t="str">
        <f t="shared" ca="1" si="129"/>
        <v/>
      </c>
      <c r="N239" s="740" t="str">
        <f t="shared" ca="1" si="130"/>
        <v/>
      </c>
      <c r="O239" s="741" t="str">
        <f t="shared" ca="1" si="131"/>
        <v/>
      </c>
      <c r="P239" s="738" t="str">
        <f t="shared" ca="1" si="116"/>
        <v/>
      </c>
      <c r="Q239" s="744" t="str">
        <f t="shared" ca="1" si="117"/>
        <v/>
      </c>
      <c r="R239" s="745" t="str">
        <f t="shared" ca="1" si="118"/>
        <v/>
      </c>
      <c r="S239" s="745" t="str">
        <f t="shared" ca="1" si="119"/>
        <v/>
      </c>
      <c r="T239" s="362" t="e">
        <f t="shared" ca="1" si="132"/>
        <v>#N/A</v>
      </c>
      <c r="U239" s="734" t="e">
        <f t="shared" ca="1" si="120"/>
        <v>#VALUE!</v>
      </c>
      <c r="V239" s="751">
        <f t="shared" ca="1" si="121"/>
        <v>0</v>
      </c>
      <c r="W239" s="74"/>
      <c r="X239" s="74"/>
      <c r="Y239" s="74"/>
      <c r="Z239" s="74"/>
    </row>
    <row r="240" spans="2:27" s="67" customFormat="1" ht="15" customHeight="1">
      <c r="B240" s="358">
        <f t="shared" si="122"/>
        <v>0</v>
      </c>
      <c r="C240" s="740" t="str">
        <f t="shared" ca="1" si="123"/>
        <v/>
      </c>
      <c r="D240" s="741" t="str">
        <f t="shared" ca="1" si="124"/>
        <v/>
      </c>
      <c r="E240" s="740" t="str">
        <f t="shared" ca="1" si="125"/>
        <v/>
      </c>
      <c r="F240" s="741" t="str">
        <f t="shared" ca="1" si="126"/>
        <v/>
      </c>
      <c r="G240" s="738" t="str">
        <f t="shared" ca="1" si="112"/>
        <v/>
      </c>
      <c r="H240" s="744" t="str">
        <f t="shared" ca="1" si="113"/>
        <v/>
      </c>
      <c r="I240" s="745" t="str">
        <f t="shared" ca="1" si="114"/>
        <v/>
      </c>
      <c r="J240" s="745" t="str">
        <f t="shared" ca="1" si="115"/>
        <v/>
      </c>
      <c r="K240" s="362" t="e">
        <f t="shared" ca="1" si="127"/>
        <v>#N/A</v>
      </c>
      <c r="L240" s="740" t="str">
        <f t="shared" ca="1" si="128"/>
        <v/>
      </c>
      <c r="M240" s="741" t="str">
        <f t="shared" ca="1" si="129"/>
        <v/>
      </c>
      <c r="N240" s="740" t="str">
        <f t="shared" ca="1" si="130"/>
        <v/>
      </c>
      <c r="O240" s="741" t="str">
        <f t="shared" ca="1" si="131"/>
        <v/>
      </c>
      <c r="P240" s="738" t="str">
        <f t="shared" ca="1" si="116"/>
        <v/>
      </c>
      <c r="Q240" s="744" t="str">
        <f t="shared" ca="1" si="117"/>
        <v/>
      </c>
      <c r="R240" s="745" t="str">
        <f t="shared" ca="1" si="118"/>
        <v/>
      </c>
      <c r="S240" s="745" t="str">
        <f t="shared" ca="1" si="119"/>
        <v/>
      </c>
      <c r="T240" s="362" t="e">
        <f t="shared" ca="1" si="132"/>
        <v>#N/A</v>
      </c>
      <c r="U240" s="734" t="e">
        <f t="shared" ca="1" si="120"/>
        <v>#VALUE!</v>
      </c>
      <c r="V240" s="751">
        <f t="shared" ca="1" si="121"/>
        <v>0</v>
      </c>
      <c r="W240" s="74"/>
      <c r="X240" s="74"/>
      <c r="Y240" s="74"/>
      <c r="Z240" s="74"/>
    </row>
    <row r="241" spans="2:26" s="67" customFormat="1" ht="15" customHeight="1">
      <c r="B241" s="358">
        <f t="shared" si="122"/>
        <v>0</v>
      </c>
      <c r="C241" s="740" t="str">
        <f t="shared" ca="1" si="123"/>
        <v/>
      </c>
      <c r="D241" s="741" t="str">
        <f t="shared" ca="1" si="124"/>
        <v/>
      </c>
      <c r="E241" s="740" t="str">
        <f t="shared" ca="1" si="125"/>
        <v/>
      </c>
      <c r="F241" s="741" t="str">
        <f t="shared" ca="1" si="126"/>
        <v/>
      </c>
      <c r="G241" s="738" t="str">
        <f t="shared" ca="1" si="112"/>
        <v/>
      </c>
      <c r="H241" s="744" t="str">
        <f t="shared" ca="1" si="113"/>
        <v/>
      </c>
      <c r="I241" s="745" t="str">
        <f t="shared" ca="1" si="114"/>
        <v/>
      </c>
      <c r="J241" s="745" t="str">
        <f t="shared" ca="1" si="115"/>
        <v/>
      </c>
      <c r="K241" s="362" t="e">
        <f t="shared" ca="1" si="127"/>
        <v>#N/A</v>
      </c>
      <c r="L241" s="740" t="str">
        <f t="shared" ca="1" si="128"/>
        <v/>
      </c>
      <c r="M241" s="741" t="str">
        <f t="shared" ca="1" si="129"/>
        <v/>
      </c>
      <c r="N241" s="740" t="str">
        <f t="shared" ca="1" si="130"/>
        <v/>
      </c>
      <c r="O241" s="741" t="str">
        <f t="shared" ca="1" si="131"/>
        <v/>
      </c>
      <c r="P241" s="738" t="str">
        <f t="shared" ca="1" si="116"/>
        <v/>
      </c>
      <c r="Q241" s="744" t="str">
        <f t="shared" ca="1" si="117"/>
        <v/>
      </c>
      <c r="R241" s="745" t="str">
        <f t="shared" ca="1" si="118"/>
        <v/>
      </c>
      <c r="S241" s="745" t="str">
        <f t="shared" ca="1" si="119"/>
        <v/>
      </c>
      <c r="T241" s="362" t="e">
        <f t="shared" ca="1" si="132"/>
        <v>#N/A</v>
      </c>
      <c r="U241" s="734" t="e">
        <f t="shared" ca="1" si="120"/>
        <v>#VALUE!</v>
      </c>
      <c r="V241" s="751">
        <f t="shared" ca="1" si="121"/>
        <v>0</v>
      </c>
      <c r="W241" s="74"/>
      <c r="X241" s="74"/>
      <c r="Y241" s="74"/>
      <c r="Z241" s="74"/>
    </row>
    <row r="242" spans="2:26" s="67" customFormat="1" ht="15" customHeight="1">
      <c r="B242" s="358">
        <f t="shared" si="122"/>
        <v>0</v>
      </c>
      <c r="C242" s="740" t="str">
        <f t="shared" ca="1" si="123"/>
        <v/>
      </c>
      <c r="D242" s="741" t="str">
        <f t="shared" ca="1" si="124"/>
        <v/>
      </c>
      <c r="E242" s="740" t="str">
        <f t="shared" ca="1" si="125"/>
        <v/>
      </c>
      <c r="F242" s="741" t="str">
        <f t="shared" ca="1" si="126"/>
        <v/>
      </c>
      <c r="G242" s="738" t="str">
        <f t="shared" ca="1" si="112"/>
        <v/>
      </c>
      <c r="H242" s="744" t="str">
        <f t="shared" ca="1" si="113"/>
        <v/>
      </c>
      <c r="I242" s="745" t="str">
        <f t="shared" ca="1" si="114"/>
        <v/>
      </c>
      <c r="J242" s="745" t="str">
        <f t="shared" ca="1" si="115"/>
        <v/>
      </c>
      <c r="K242" s="362" t="e">
        <f t="shared" ca="1" si="127"/>
        <v>#N/A</v>
      </c>
      <c r="L242" s="740" t="str">
        <f t="shared" ca="1" si="128"/>
        <v/>
      </c>
      <c r="M242" s="741" t="str">
        <f t="shared" ca="1" si="129"/>
        <v/>
      </c>
      <c r="N242" s="740" t="str">
        <f t="shared" ca="1" si="130"/>
        <v/>
      </c>
      <c r="O242" s="741" t="str">
        <f t="shared" ca="1" si="131"/>
        <v/>
      </c>
      <c r="P242" s="738" t="str">
        <f t="shared" ca="1" si="116"/>
        <v/>
      </c>
      <c r="Q242" s="744" t="str">
        <f t="shared" ca="1" si="117"/>
        <v/>
      </c>
      <c r="R242" s="745" t="str">
        <f t="shared" ca="1" si="118"/>
        <v/>
      </c>
      <c r="S242" s="745" t="str">
        <f t="shared" ca="1" si="119"/>
        <v/>
      </c>
      <c r="T242" s="362" t="e">
        <f t="shared" ca="1" si="132"/>
        <v>#N/A</v>
      </c>
      <c r="U242" s="734" t="e">
        <f t="shared" ca="1" si="120"/>
        <v>#VALUE!</v>
      </c>
      <c r="V242" s="751">
        <f t="shared" ca="1" si="121"/>
        <v>0</v>
      </c>
      <c r="W242" s="74"/>
      <c r="X242" s="74"/>
      <c r="Y242" s="74"/>
      <c r="Z242" s="74"/>
    </row>
    <row r="243" spans="2:26" s="67" customFormat="1" ht="15" customHeight="1">
      <c r="B243" s="358">
        <f t="shared" si="122"/>
        <v>0</v>
      </c>
      <c r="C243" s="740" t="str">
        <f t="shared" ca="1" si="123"/>
        <v/>
      </c>
      <c r="D243" s="741" t="str">
        <f t="shared" ca="1" si="124"/>
        <v/>
      </c>
      <c r="E243" s="740" t="str">
        <f t="shared" ca="1" si="125"/>
        <v/>
      </c>
      <c r="F243" s="741" t="str">
        <f t="shared" ca="1" si="126"/>
        <v/>
      </c>
      <c r="G243" s="738" t="str">
        <f t="shared" ca="1" si="112"/>
        <v/>
      </c>
      <c r="H243" s="744" t="str">
        <f t="shared" ca="1" si="113"/>
        <v/>
      </c>
      <c r="I243" s="745" t="str">
        <f t="shared" ca="1" si="114"/>
        <v/>
      </c>
      <c r="J243" s="745" t="str">
        <f t="shared" ca="1" si="115"/>
        <v/>
      </c>
      <c r="K243" s="362" t="e">
        <f t="shared" ca="1" si="127"/>
        <v>#N/A</v>
      </c>
      <c r="L243" s="740" t="str">
        <f t="shared" ca="1" si="128"/>
        <v/>
      </c>
      <c r="M243" s="741" t="str">
        <f t="shared" ca="1" si="129"/>
        <v/>
      </c>
      <c r="N243" s="740" t="str">
        <f t="shared" ca="1" si="130"/>
        <v/>
      </c>
      <c r="O243" s="741" t="str">
        <f t="shared" ca="1" si="131"/>
        <v/>
      </c>
      <c r="P243" s="738" t="str">
        <f t="shared" ca="1" si="116"/>
        <v/>
      </c>
      <c r="Q243" s="744" t="str">
        <f t="shared" ca="1" si="117"/>
        <v/>
      </c>
      <c r="R243" s="745" t="str">
        <f t="shared" ca="1" si="118"/>
        <v/>
      </c>
      <c r="S243" s="745" t="str">
        <f t="shared" ca="1" si="119"/>
        <v/>
      </c>
      <c r="T243" s="362" t="e">
        <f t="shared" ca="1" si="132"/>
        <v>#N/A</v>
      </c>
      <c r="U243" s="734" t="e">
        <f t="shared" ca="1" si="120"/>
        <v>#VALUE!</v>
      </c>
      <c r="V243" s="751">
        <f t="shared" ca="1" si="121"/>
        <v>0</v>
      </c>
      <c r="W243" s="74"/>
      <c r="X243" s="74"/>
      <c r="Y243" s="74"/>
      <c r="Z243" s="74"/>
    </row>
    <row r="244" spans="2:26" s="67" customFormat="1" ht="15" customHeight="1">
      <c r="B244" s="358">
        <f t="shared" si="122"/>
        <v>0</v>
      </c>
      <c r="C244" s="740" t="str">
        <f t="shared" ca="1" si="123"/>
        <v/>
      </c>
      <c r="D244" s="741" t="str">
        <f t="shared" ca="1" si="124"/>
        <v/>
      </c>
      <c r="E244" s="740" t="str">
        <f t="shared" ca="1" si="125"/>
        <v/>
      </c>
      <c r="F244" s="741" t="str">
        <f t="shared" ca="1" si="126"/>
        <v/>
      </c>
      <c r="G244" s="738" t="str">
        <f t="shared" ca="1" si="112"/>
        <v/>
      </c>
      <c r="H244" s="744" t="str">
        <f t="shared" ca="1" si="113"/>
        <v/>
      </c>
      <c r="I244" s="745" t="str">
        <f t="shared" ca="1" si="114"/>
        <v/>
      </c>
      <c r="J244" s="745" t="str">
        <f t="shared" ca="1" si="115"/>
        <v/>
      </c>
      <c r="K244" s="362" t="e">
        <f t="shared" ca="1" si="127"/>
        <v>#N/A</v>
      </c>
      <c r="L244" s="740" t="str">
        <f t="shared" ca="1" si="128"/>
        <v/>
      </c>
      <c r="M244" s="741" t="str">
        <f t="shared" ca="1" si="129"/>
        <v/>
      </c>
      <c r="N244" s="740" t="str">
        <f t="shared" ca="1" si="130"/>
        <v/>
      </c>
      <c r="O244" s="741" t="str">
        <f t="shared" ca="1" si="131"/>
        <v/>
      </c>
      <c r="P244" s="738" t="str">
        <f t="shared" ca="1" si="116"/>
        <v/>
      </c>
      <c r="Q244" s="744" t="str">
        <f t="shared" ca="1" si="117"/>
        <v/>
      </c>
      <c r="R244" s="745" t="str">
        <f t="shared" ca="1" si="118"/>
        <v/>
      </c>
      <c r="S244" s="745" t="str">
        <f t="shared" ca="1" si="119"/>
        <v/>
      </c>
      <c r="T244" s="362" t="e">
        <f t="shared" ca="1" si="132"/>
        <v>#N/A</v>
      </c>
      <c r="U244" s="734" t="e">
        <f t="shared" ca="1" si="120"/>
        <v>#VALUE!</v>
      </c>
      <c r="V244" s="751">
        <f t="shared" ca="1" si="121"/>
        <v>0</v>
      </c>
      <c r="W244" s="74"/>
      <c r="X244" s="74"/>
      <c r="Y244" s="74"/>
      <c r="Z244" s="74"/>
    </row>
    <row r="245" spans="2:26" s="67" customFormat="1" ht="15" customHeight="1">
      <c r="B245" s="358">
        <f t="shared" si="122"/>
        <v>0</v>
      </c>
      <c r="C245" s="740" t="str">
        <f t="shared" ca="1" si="123"/>
        <v/>
      </c>
      <c r="D245" s="741" t="str">
        <f t="shared" ca="1" si="124"/>
        <v/>
      </c>
      <c r="E245" s="740" t="str">
        <f t="shared" ca="1" si="125"/>
        <v/>
      </c>
      <c r="F245" s="741" t="str">
        <f t="shared" ca="1" si="126"/>
        <v/>
      </c>
      <c r="G245" s="738" t="str">
        <f t="shared" ca="1" si="112"/>
        <v/>
      </c>
      <c r="H245" s="744" t="str">
        <f t="shared" ca="1" si="113"/>
        <v/>
      </c>
      <c r="I245" s="745" t="str">
        <f t="shared" ca="1" si="114"/>
        <v/>
      </c>
      <c r="J245" s="745" t="str">
        <f t="shared" ca="1" si="115"/>
        <v/>
      </c>
      <c r="K245" s="362" t="e">
        <f t="shared" ca="1" si="127"/>
        <v>#N/A</v>
      </c>
      <c r="L245" s="740" t="str">
        <f t="shared" ca="1" si="128"/>
        <v/>
      </c>
      <c r="M245" s="741" t="str">
        <f t="shared" ca="1" si="129"/>
        <v/>
      </c>
      <c r="N245" s="740" t="str">
        <f t="shared" ca="1" si="130"/>
        <v/>
      </c>
      <c r="O245" s="741" t="str">
        <f t="shared" ca="1" si="131"/>
        <v/>
      </c>
      <c r="P245" s="738" t="str">
        <f t="shared" ca="1" si="116"/>
        <v/>
      </c>
      <c r="Q245" s="744" t="str">
        <f t="shared" ca="1" si="117"/>
        <v/>
      </c>
      <c r="R245" s="745" t="str">
        <f t="shared" ca="1" si="118"/>
        <v/>
      </c>
      <c r="S245" s="745" t="str">
        <f t="shared" ca="1" si="119"/>
        <v/>
      </c>
      <c r="T245" s="362" t="e">
        <f t="shared" ca="1" si="132"/>
        <v>#N/A</v>
      </c>
      <c r="U245" s="734" t="e">
        <f t="shared" ca="1" si="120"/>
        <v>#VALUE!</v>
      </c>
      <c r="V245" s="751">
        <f t="shared" ca="1" si="121"/>
        <v>0</v>
      </c>
      <c r="W245" s="74"/>
      <c r="X245" s="74"/>
      <c r="Y245" s="74"/>
      <c r="Z245" s="74"/>
    </row>
    <row r="246" spans="2:26" s="67" customFormat="1" ht="15" customHeight="1">
      <c r="B246" s="358">
        <f t="shared" si="122"/>
        <v>0</v>
      </c>
      <c r="C246" s="740" t="str">
        <f t="shared" ca="1" si="123"/>
        <v/>
      </c>
      <c r="D246" s="741" t="str">
        <f t="shared" ca="1" si="124"/>
        <v/>
      </c>
      <c r="E246" s="740" t="str">
        <f t="shared" ca="1" si="125"/>
        <v/>
      </c>
      <c r="F246" s="741" t="str">
        <f t="shared" ca="1" si="126"/>
        <v/>
      </c>
      <c r="G246" s="738" t="str">
        <f t="shared" ca="1" si="112"/>
        <v/>
      </c>
      <c r="H246" s="744" t="str">
        <f t="shared" ca="1" si="113"/>
        <v/>
      </c>
      <c r="I246" s="745" t="str">
        <f t="shared" ca="1" si="114"/>
        <v/>
      </c>
      <c r="J246" s="745" t="str">
        <f t="shared" ca="1" si="115"/>
        <v/>
      </c>
      <c r="K246" s="362" t="e">
        <f t="shared" ca="1" si="127"/>
        <v>#N/A</v>
      </c>
      <c r="L246" s="740" t="str">
        <f t="shared" ca="1" si="128"/>
        <v/>
      </c>
      <c r="M246" s="741" t="str">
        <f t="shared" ca="1" si="129"/>
        <v/>
      </c>
      <c r="N246" s="740" t="str">
        <f t="shared" ca="1" si="130"/>
        <v/>
      </c>
      <c r="O246" s="741" t="str">
        <f t="shared" ca="1" si="131"/>
        <v/>
      </c>
      <c r="P246" s="738" t="str">
        <f t="shared" ca="1" si="116"/>
        <v/>
      </c>
      <c r="Q246" s="744" t="str">
        <f t="shared" ca="1" si="117"/>
        <v/>
      </c>
      <c r="R246" s="745" t="str">
        <f t="shared" ca="1" si="118"/>
        <v/>
      </c>
      <c r="S246" s="745" t="str">
        <f t="shared" ca="1" si="119"/>
        <v/>
      </c>
      <c r="T246" s="362" t="e">
        <f t="shared" ca="1" si="132"/>
        <v>#N/A</v>
      </c>
      <c r="U246" s="734" t="e">
        <f t="shared" ca="1" si="120"/>
        <v>#VALUE!</v>
      </c>
      <c r="V246" s="751">
        <f t="shared" ca="1" si="121"/>
        <v>0</v>
      </c>
      <c r="W246" s="74"/>
      <c r="X246" s="74"/>
      <c r="Y246" s="74"/>
      <c r="Z246" s="74"/>
    </row>
    <row r="247" spans="2:26" s="67" customFormat="1" ht="15" customHeight="1">
      <c r="B247" s="358">
        <f t="shared" si="122"/>
        <v>0</v>
      </c>
      <c r="C247" s="740" t="str">
        <f t="shared" ca="1" si="123"/>
        <v/>
      </c>
      <c r="D247" s="741" t="str">
        <f t="shared" ca="1" si="124"/>
        <v/>
      </c>
      <c r="E247" s="740" t="str">
        <f t="shared" ca="1" si="125"/>
        <v/>
      </c>
      <c r="F247" s="741" t="str">
        <f t="shared" ca="1" si="126"/>
        <v/>
      </c>
      <c r="G247" s="738" t="str">
        <f t="shared" ca="1" si="112"/>
        <v/>
      </c>
      <c r="H247" s="744" t="str">
        <f t="shared" ca="1" si="113"/>
        <v/>
      </c>
      <c r="I247" s="745" t="str">
        <f t="shared" ca="1" si="114"/>
        <v/>
      </c>
      <c r="J247" s="745" t="str">
        <f t="shared" ca="1" si="115"/>
        <v/>
      </c>
      <c r="K247" s="362" t="e">
        <f t="shared" ca="1" si="127"/>
        <v>#N/A</v>
      </c>
      <c r="L247" s="740" t="str">
        <f t="shared" ca="1" si="128"/>
        <v/>
      </c>
      <c r="M247" s="741" t="str">
        <f t="shared" ca="1" si="129"/>
        <v/>
      </c>
      <c r="N247" s="740" t="str">
        <f t="shared" ca="1" si="130"/>
        <v/>
      </c>
      <c r="O247" s="741" t="str">
        <f t="shared" ca="1" si="131"/>
        <v/>
      </c>
      <c r="P247" s="738" t="str">
        <f t="shared" ca="1" si="116"/>
        <v/>
      </c>
      <c r="Q247" s="744" t="str">
        <f t="shared" ca="1" si="117"/>
        <v/>
      </c>
      <c r="R247" s="745" t="str">
        <f t="shared" ca="1" si="118"/>
        <v/>
      </c>
      <c r="S247" s="745" t="str">
        <f t="shared" ca="1" si="119"/>
        <v/>
      </c>
      <c r="T247" s="362" t="e">
        <f t="shared" ca="1" si="132"/>
        <v>#N/A</v>
      </c>
      <c r="U247" s="734" t="e">
        <f t="shared" ca="1" si="120"/>
        <v>#VALUE!</v>
      </c>
      <c r="V247" s="751">
        <f t="shared" ca="1" si="121"/>
        <v>0</v>
      </c>
      <c r="W247" s="74"/>
      <c r="X247" s="74"/>
      <c r="Y247" s="74"/>
      <c r="Z247" s="74"/>
    </row>
    <row r="248" spans="2:26" s="67" customFormat="1" ht="15" customHeight="1">
      <c r="B248" s="358">
        <f t="shared" si="122"/>
        <v>0</v>
      </c>
      <c r="C248" s="740" t="str">
        <f t="shared" ca="1" si="123"/>
        <v/>
      </c>
      <c r="D248" s="741" t="str">
        <f t="shared" ca="1" si="124"/>
        <v/>
      </c>
      <c r="E248" s="740" t="str">
        <f t="shared" ca="1" si="125"/>
        <v/>
      </c>
      <c r="F248" s="741" t="str">
        <f t="shared" ca="1" si="126"/>
        <v/>
      </c>
      <c r="G248" s="738" t="str">
        <f t="shared" ca="1" si="112"/>
        <v/>
      </c>
      <c r="H248" s="744" t="str">
        <f t="shared" ca="1" si="113"/>
        <v/>
      </c>
      <c r="I248" s="745" t="str">
        <f t="shared" ca="1" si="114"/>
        <v/>
      </c>
      <c r="J248" s="745" t="str">
        <f t="shared" ca="1" si="115"/>
        <v/>
      </c>
      <c r="K248" s="362" t="e">
        <f t="shared" ca="1" si="127"/>
        <v>#N/A</v>
      </c>
      <c r="L248" s="740" t="str">
        <f t="shared" ca="1" si="128"/>
        <v/>
      </c>
      <c r="M248" s="741" t="str">
        <f t="shared" ca="1" si="129"/>
        <v/>
      </c>
      <c r="N248" s="740" t="str">
        <f t="shared" ca="1" si="130"/>
        <v/>
      </c>
      <c r="O248" s="741" t="str">
        <f t="shared" ca="1" si="131"/>
        <v/>
      </c>
      <c r="P248" s="738" t="str">
        <f t="shared" ca="1" si="116"/>
        <v/>
      </c>
      <c r="Q248" s="744" t="str">
        <f t="shared" ca="1" si="117"/>
        <v/>
      </c>
      <c r="R248" s="745" t="str">
        <f t="shared" ca="1" si="118"/>
        <v/>
      </c>
      <c r="S248" s="745" t="str">
        <f t="shared" ca="1" si="119"/>
        <v/>
      </c>
      <c r="T248" s="362" t="e">
        <f t="shared" ca="1" si="132"/>
        <v>#N/A</v>
      </c>
      <c r="U248" s="734" t="e">
        <f t="shared" ca="1" si="120"/>
        <v>#VALUE!</v>
      </c>
      <c r="V248" s="751">
        <f t="shared" ca="1" si="121"/>
        <v>0</v>
      </c>
      <c r="W248" s="74"/>
      <c r="X248" s="74"/>
      <c r="Y248" s="74"/>
      <c r="Z248" s="74"/>
    </row>
    <row r="249" spans="2:26" s="67" customFormat="1" ht="15" customHeight="1">
      <c r="B249" s="358">
        <f t="shared" si="122"/>
        <v>0</v>
      </c>
      <c r="C249" s="740" t="str">
        <f t="shared" ca="1" si="123"/>
        <v/>
      </c>
      <c r="D249" s="741" t="str">
        <f t="shared" ca="1" si="124"/>
        <v/>
      </c>
      <c r="E249" s="740" t="str">
        <f t="shared" ca="1" si="125"/>
        <v/>
      </c>
      <c r="F249" s="741" t="str">
        <f t="shared" ca="1" si="126"/>
        <v/>
      </c>
      <c r="G249" s="738" t="str">
        <f t="shared" ca="1" si="112"/>
        <v/>
      </c>
      <c r="H249" s="744" t="str">
        <f t="shared" ca="1" si="113"/>
        <v/>
      </c>
      <c r="I249" s="745" t="str">
        <f t="shared" ca="1" si="114"/>
        <v/>
      </c>
      <c r="J249" s="745" t="str">
        <f t="shared" ca="1" si="115"/>
        <v/>
      </c>
      <c r="K249" s="362" t="e">
        <f t="shared" ca="1" si="127"/>
        <v>#N/A</v>
      </c>
      <c r="L249" s="740" t="str">
        <f t="shared" ca="1" si="128"/>
        <v/>
      </c>
      <c r="M249" s="741" t="str">
        <f t="shared" ca="1" si="129"/>
        <v/>
      </c>
      <c r="N249" s="740" t="str">
        <f t="shared" ca="1" si="130"/>
        <v/>
      </c>
      <c r="O249" s="741" t="str">
        <f t="shared" ca="1" si="131"/>
        <v/>
      </c>
      <c r="P249" s="738" t="str">
        <f t="shared" ca="1" si="116"/>
        <v/>
      </c>
      <c r="Q249" s="744" t="str">
        <f t="shared" ca="1" si="117"/>
        <v/>
      </c>
      <c r="R249" s="745" t="str">
        <f t="shared" ca="1" si="118"/>
        <v/>
      </c>
      <c r="S249" s="745" t="str">
        <f t="shared" ca="1" si="119"/>
        <v/>
      </c>
      <c r="T249" s="362" t="e">
        <f t="shared" ca="1" si="132"/>
        <v>#N/A</v>
      </c>
      <c r="U249" s="734" t="e">
        <f t="shared" ca="1" si="120"/>
        <v>#VALUE!</v>
      </c>
      <c r="V249" s="751">
        <f t="shared" ca="1" si="121"/>
        <v>0</v>
      </c>
      <c r="W249" s="74"/>
      <c r="X249" s="74"/>
      <c r="Y249" s="74"/>
      <c r="Z249" s="74"/>
    </row>
    <row r="250" spans="2:26" s="67" customFormat="1" ht="15" customHeight="1">
      <c r="B250" s="358">
        <f t="shared" si="122"/>
        <v>0</v>
      </c>
      <c r="C250" s="740" t="str">
        <f t="shared" ca="1" si="123"/>
        <v/>
      </c>
      <c r="D250" s="741" t="str">
        <f t="shared" ca="1" si="124"/>
        <v/>
      </c>
      <c r="E250" s="740" t="str">
        <f t="shared" ca="1" si="125"/>
        <v/>
      </c>
      <c r="F250" s="741" t="str">
        <f t="shared" ca="1" si="126"/>
        <v/>
      </c>
      <c r="G250" s="738" t="str">
        <f t="shared" ca="1" si="112"/>
        <v/>
      </c>
      <c r="H250" s="744" t="str">
        <f t="shared" ca="1" si="113"/>
        <v/>
      </c>
      <c r="I250" s="745" t="str">
        <f t="shared" ca="1" si="114"/>
        <v/>
      </c>
      <c r="J250" s="745" t="str">
        <f t="shared" ca="1" si="115"/>
        <v/>
      </c>
      <c r="K250" s="362" t="e">
        <f t="shared" ca="1" si="127"/>
        <v>#N/A</v>
      </c>
      <c r="L250" s="740" t="str">
        <f t="shared" ca="1" si="128"/>
        <v/>
      </c>
      <c r="M250" s="741" t="str">
        <f t="shared" ca="1" si="129"/>
        <v/>
      </c>
      <c r="N250" s="740" t="str">
        <f t="shared" ca="1" si="130"/>
        <v/>
      </c>
      <c r="O250" s="741" t="str">
        <f t="shared" ca="1" si="131"/>
        <v/>
      </c>
      <c r="P250" s="738" t="str">
        <f t="shared" ca="1" si="116"/>
        <v/>
      </c>
      <c r="Q250" s="744" t="str">
        <f t="shared" ca="1" si="117"/>
        <v/>
      </c>
      <c r="R250" s="745" t="str">
        <f t="shared" ca="1" si="118"/>
        <v/>
      </c>
      <c r="S250" s="745" t="str">
        <f t="shared" ca="1" si="119"/>
        <v/>
      </c>
      <c r="T250" s="362" t="e">
        <f t="shared" ca="1" si="132"/>
        <v>#N/A</v>
      </c>
      <c r="U250" s="734" t="e">
        <f t="shared" ca="1" si="120"/>
        <v>#VALUE!</v>
      </c>
      <c r="V250" s="751">
        <f t="shared" ca="1" si="121"/>
        <v>0</v>
      </c>
      <c r="W250" s="74"/>
      <c r="X250" s="74"/>
      <c r="Y250" s="74"/>
      <c r="Z250" s="74"/>
    </row>
    <row r="251" spans="2:26" s="67" customFormat="1" ht="15" customHeight="1">
      <c r="B251" s="358">
        <f t="shared" si="122"/>
        <v>0</v>
      </c>
      <c r="C251" s="740" t="str">
        <f t="shared" ca="1" si="123"/>
        <v/>
      </c>
      <c r="D251" s="741" t="str">
        <f t="shared" ca="1" si="124"/>
        <v/>
      </c>
      <c r="E251" s="740" t="str">
        <f t="shared" ca="1" si="125"/>
        <v/>
      </c>
      <c r="F251" s="741" t="str">
        <f t="shared" ca="1" si="126"/>
        <v/>
      </c>
      <c r="G251" s="738" t="str">
        <f t="shared" ca="1" si="112"/>
        <v/>
      </c>
      <c r="H251" s="744" t="str">
        <f t="shared" ca="1" si="113"/>
        <v/>
      </c>
      <c r="I251" s="745" t="str">
        <f t="shared" ca="1" si="114"/>
        <v/>
      </c>
      <c r="J251" s="745" t="str">
        <f t="shared" ca="1" si="115"/>
        <v/>
      </c>
      <c r="K251" s="362" t="e">
        <f t="shared" ca="1" si="127"/>
        <v>#N/A</v>
      </c>
      <c r="L251" s="740" t="str">
        <f t="shared" ca="1" si="128"/>
        <v/>
      </c>
      <c r="M251" s="741" t="str">
        <f t="shared" ca="1" si="129"/>
        <v/>
      </c>
      <c r="N251" s="740" t="str">
        <f t="shared" ca="1" si="130"/>
        <v/>
      </c>
      <c r="O251" s="741" t="str">
        <f t="shared" ca="1" si="131"/>
        <v/>
      </c>
      <c r="P251" s="738" t="str">
        <f t="shared" ca="1" si="116"/>
        <v/>
      </c>
      <c r="Q251" s="744" t="str">
        <f t="shared" ca="1" si="117"/>
        <v/>
      </c>
      <c r="R251" s="745" t="str">
        <f t="shared" ca="1" si="118"/>
        <v/>
      </c>
      <c r="S251" s="745" t="str">
        <f t="shared" ca="1" si="119"/>
        <v/>
      </c>
      <c r="T251" s="362" t="e">
        <f t="shared" ca="1" si="132"/>
        <v>#N/A</v>
      </c>
      <c r="U251" s="734" t="e">
        <f t="shared" ca="1" si="120"/>
        <v>#VALUE!</v>
      </c>
      <c r="V251" s="751">
        <f t="shared" ca="1" si="121"/>
        <v>0</v>
      </c>
      <c r="W251" s="74"/>
      <c r="X251" s="74"/>
      <c r="Y251" s="74"/>
      <c r="Z251" s="74"/>
    </row>
    <row r="252" spans="2:26" s="67" customFormat="1" ht="15" customHeight="1">
      <c r="B252" s="358">
        <f t="shared" si="122"/>
        <v>0</v>
      </c>
      <c r="C252" s="740" t="str">
        <f t="shared" ca="1" si="123"/>
        <v/>
      </c>
      <c r="D252" s="741" t="str">
        <f t="shared" ca="1" si="124"/>
        <v/>
      </c>
      <c r="E252" s="740" t="str">
        <f t="shared" ca="1" si="125"/>
        <v/>
      </c>
      <c r="F252" s="741" t="str">
        <f t="shared" ca="1" si="126"/>
        <v/>
      </c>
      <c r="G252" s="738" t="str">
        <f t="shared" ca="1" si="112"/>
        <v/>
      </c>
      <c r="H252" s="744" t="str">
        <f t="shared" ca="1" si="113"/>
        <v/>
      </c>
      <c r="I252" s="745" t="str">
        <f t="shared" ca="1" si="114"/>
        <v/>
      </c>
      <c r="J252" s="745" t="str">
        <f t="shared" ca="1" si="115"/>
        <v/>
      </c>
      <c r="K252" s="362" t="e">
        <f t="shared" ca="1" si="127"/>
        <v>#N/A</v>
      </c>
      <c r="L252" s="740" t="str">
        <f t="shared" ca="1" si="128"/>
        <v/>
      </c>
      <c r="M252" s="741" t="str">
        <f t="shared" ca="1" si="129"/>
        <v/>
      </c>
      <c r="N252" s="740" t="str">
        <f t="shared" ca="1" si="130"/>
        <v/>
      </c>
      <c r="O252" s="741" t="str">
        <f t="shared" ca="1" si="131"/>
        <v/>
      </c>
      <c r="P252" s="738" t="str">
        <f t="shared" ca="1" si="116"/>
        <v/>
      </c>
      <c r="Q252" s="744" t="str">
        <f t="shared" ca="1" si="117"/>
        <v/>
      </c>
      <c r="R252" s="745" t="str">
        <f t="shared" ca="1" si="118"/>
        <v/>
      </c>
      <c r="S252" s="745" t="str">
        <f t="shared" ca="1" si="119"/>
        <v/>
      </c>
      <c r="T252" s="362" t="e">
        <f t="shared" ca="1" si="132"/>
        <v>#N/A</v>
      </c>
      <c r="U252" s="734" t="e">
        <f t="shared" ca="1" si="120"/>
        <v>#VALUE!</v>
      </c>
      <c r="V252" s="751">
        <f t="shared" ca="1" si="121"/>
        <v>0</v>
      </c>
      <c r="W252" s="74"/>
      <c r="X252" s="74"/>
      <c r="Y252" s="74"/>
      <c r="Z252" s="74"/>
    </row>
    <row r="253" spans="2:26" s="67" customFormat="1" ht="15" customHeight="1">
      <c r="B253" s="358">
        <f t="shared" si="122"/>
        <v>0</v>
      </c>
      <c r="C253" s="740" t="str">
        <f t="shared" ca="1" si="123"/>
        <v/>
      </c>
      <c r="D253" s="741" t="str">
        <f t="shared" ca="1" si="124"/>
        <v/>
      </c>
      <c r="E253" s="740" t="str">
        <f t="shared" ca="1" si="125"/>
        <v/>
      </c>
      <c r="F253" s="741" t="str">
        <f t="shared" ca="1" si="126"/>
        <v/>
      </c>
      <c r="G253" s="738" t="str">
        <f t="shared" ca="1" si="112"/>
        <v/>
      </c>
      <c r="H253" s="744" t="str">
        <f t="shared" ca="1" si="113"/>
        <v/>
      </c>
      <c r="I253" s="745" t="str">
        <f t="shared" ca="1" si="114"/>
        <v/>
      </c>
      <c r="J253" s="745" t="str">
        <f t="shared" ca="1" si="115"/>
        <v/>
      </c>
      <c r="K253" s="362" t="e">
        <f t="shared" ca="1" si="127"/>
        <v>#N/A</v>
      </c>
      <c r="L253" s="740" t="str">
        <f t="shared" ca="1" si="128"/>
        <v/>
      </c>
      <c r="M253" s="741" t="str">
        <f t="shared" ca="1" si="129"/>
        <v/>
      </c>
      <c r="N253" s="740" t="str">
        <f t="shared" ca="1" si="130"/>
        <v/>
      </c>
      <c r="O253" s="741" t="str">
        <f t="shared" ca="1" si="131"/>
        <v/>
      </c>
      <c r="P253" s="738" t="str">
        <f t="shared" ca="1" si="116"/>
        <v/>
      </c>
      <c r="Q253" s="744" t="str">
        <f t="shared" ca="1" si="117"/>
        <v/>
      </c>
      <c r="R253" s="745" t="str">
        <f t="shared" ca="1" si="118"/>
        <v/>
      </c>
      <c r="S253" s="745" t="str">
        <f t="shared" ca="1" si="119"/>
        <v/>
      </c>
      <c r="T253" s="362" t="e">
        <f t="shared" ca="1" si="132"/>
        <v>#N/A</v>
      </c>
      <c r="U253" s="734" t="e">
        <f t="shared" ca="1" si="120"/>
        <v>#VALUE!</v>
      </c>
      <c r="V253" s="751">
        <f t="shared" ca="1" si="121"/>
        <v>0</v>
      </c>
      <c r="W253" s="74"/>
      <c r="X253" s="74"/>
      <c r="Y253" s="74"/>
      <c r="Z253" s="74"/>
    </row>
    <row r="254" spans="2:26" s="67" customFormat="1" ht="15" customHeight="1">
      <c r="B254" s="358">
        <f t="shared" si="122"/>
        <v>0</v>
      </c>
      <c r="C254" s="740" t="str">
        <f t="shared" ca="1" si="123"/>
        <v/>
      </c>
      <c r="D254" s="741" t="str">
        <f t="shared" ca="1" si="124"/>
        <v/>
      </c>
      <c r="E254" s="740" t="str">
        <f t="shared" ca="1" si="125"/>
        <v/>
      </c>
      <c r="F254" s="741" t="str">
        <f t="shared" ca="1" si="126"/>
        <v/>
      </c>
      <c r="G254" s="738" t="str">
        <f t="shared" ca="1" si="112"/>
        <v/>
      </c>
      <c r="H254" s="744" t="str">
        <f t="shared" ca="1" si="113"/>
        <v/>
      </c>
      <c r="I254" s="745" t="str">
        <f t="shared" ca="1" si="114"/>
        <v/>
      </c>
      <c r="J254" s="745" t="str">
        <f t="shared" ca="1" si="115"/>
        <v/>
      </c>
      <c r="K254" s="362" t="e">
        <f t="shared" ca="1" si="127"/>
        <v>#N/A</v>
      </c>
      <c r="L254" s="740" t="str">
        <f t="shared" ca="1" si="128"/>
        <v/>
      </c>
      <c r="M254" s="741" t="str">
        <f t="shared" ca="1" si="129"/>
        <v/>
      </c>
      <c r="N254" s="740" t="str">
        <f t="shared" ca="1" si="130"/>
        <v/>
      </c>
      <c r="O254" s="741" t="str">
        <f t="shared" ca="1" si="131"/>
        <v/>
      </c>
      <c r="P254" s="738" t="str">
        <f t="shared" ca="1" si="116"/>
        <v/>
      </c>
      <c r="Q254" s="744" t="str">
        <f t="shared" ca="1" si="117"/>
        <v/>
      </c>
      <c r="R254" s="745" t="str">
        <f t="shared" ca="1" si="118"/>
        <v/>
      </c>
      <c r="S254" s="745" t="str">
        <f t="shared" ca="1" si="119"/>
        <v/>
      </c>
      <c r="T254" s="362" t="e">
        <f t="shared" ca="1" si="132"/>
        <v>#N/A</v>
      </c>
      <c r="U254" s="734" t="e">
        <f t="shared" ca="1" si="120"/>
        <v>#VALUE!</v>
      </c>
      <c r="V254" s="751">
        <f t="shared" ca="1" si="121"/>
        <v>0</v>
      </c>
      <c r="W254" s="74"/>
      <c r="X254" s="74"/>
      <c r="Y254" s="74"/>
      <c r="Z254" s="74"/>
    </row>
    <row r="255" spans="2:26" s="67" customFormat="1" ht="15" customHeight="1">
      <c r="B255" s="358">
        <f t="shared" si="122"/>
        <v>0</v>
      </c>
      <c r="C255" s="740" t="str">
        <f t="shared" ca="1" si="123"/>
        <v/>
      </c>
      <c r="D255" s="741" t="str">
        <f t="shared" ca="1" si="124"/>
        <v/>
      </c>
      <c r="E255" s="740" t="str">
        <f t="shared" ca="1" si="125"/>
        <v/>
      </c>
      <c r="F255" s="741" t="str">
        <f t="shared" ca="1" si="126"/>
        <v/>
      </c>
      <c r="G255" s="738" t="str">
        <f t="shared" ca="1" si="112"/>
        <v/>
      </c>
      <c r="H255" s="744" t="str">
        <f t="shared" ca="1" si="113"/>
        <v/>
      </c>
      <c r="I255" s="745" t="str">
        <f t="shared" ca="1" si="114"/>
        <v/>
      </c>
      <c r="J255" s="745" t="str">
        <f t="shared" ca="1" si="115"/>
        <v/>
      </c>
      <c r="K255" s="362" t="e">
        <f t="shared" ca="1" si="127"/>
        <v>#N/A</v>
      </c>
      <c r="L255" s="740" t="str">
        <f t="shared" ca="1" si="128"/>
        <v/>
      </c>
      <c r="M255" s="741" t="str">
        <f t="shared" ca="1" si="129"/>
        <v/>
      </c>
      <c r="N255" s="740" t="str">
        <f t="shared" ca="1" si="130"/>
        <v/>
      </c>
      <c r="O255" s="741" t="str">
        <f t="shared" ca="1" si="131"/>
        <v/>
      </c>
      <c r="P255" s="738" t="str">
        <f t="shared" ca="1" si="116"/>
        <v/>
      </c>
      <c r="Q255" s="744" t="str">
        <f t="shared" ca="1" si="117"/>
        <v/>
      </c>
      <c r="R255" s="745" t="str">
        <f t="shared" ca="1" si="118"/>
        <v/>
      </c>
      <c r="S255" s="745" t="str">
        <f t="shared" ca="1" si="119"/>
        <v/>
      </c>
      <c r="T255" s="362" t="e">
        <f t="shared" ca="1" si="132"/>
        <v>#N/A</v>
      </c>
      <c r="U255" s="734" t="e">
        <f t="shared" ca="1" si="120"/>
        <v>#VALUE!</v>
      </c>
      <c r="V255" s="751">
        <f t="shared" ca="1" si="121"/>
        <v>0</v>
      </c>
      <c r="W255" s="74"/>
      <c r="X255" s="74"/>
      <c r="Y255" s="74"/>
      <c r="Z255" s="74"/>
    </row>
    <row r="256" spans="2:26" s="67" customFormat="1" ht="15" customHeight="1">
      <c r="B256" s="358">
        <f t="shared" si="122"/>
        <v>0</v>
      </c>
      <c r="C256" s="740" t="str">
        <f t="shared" ca="1" si="123"/>
        <v/>
      </c>
      <c r="D256" s="741" t="str">
        <f t="shared" ca="1" si="124"/>
        <v/>
      </c>
      <c r="E256" s="740" t="str">
        <f t="shared" ca="1" si="125"/>
        <v/>
      </c>
      <c r="F256" s="741" t="str">
        <f t="shared" ca="1" si="126"/>
        <v/>
      </c>
      <c r="G256" s="738" t="str">
        <f t="shared" ca="1" si="112"/>
        <v/>
      </c>
      <c r="H256" s="744" t="str">
        <f t="shared" ca="1" si="113"/>
        <v/>
      </c>
      <c r="I256" s="745" t="str">
        <f t="shared" ca="1" si="114"/>
        <v/>
      </c>
      <c r="J256" s="745" t="str">
        <f t="shared" ca="1" si="115"/>
        <v/>
      </c>
      <c r="K256" s="362" t="e">
        <f t="shared" ca="1" si="127"/>
        <v>#N/A</v>
      </c>
      <c r="L256" s="740" t="str">
        <f t="shared" ca="1" si="128"/>
        <v/>
      </c>
      <c r="M256" s="741" t="str">
        <f t="shared" ca="1" si="129"/>
        <v/>
      </c>
      <c r="N256" s="740" t="str">
        <f t="shared" ca="1" si="130"/>
        <v/>
      </c>
      <c r="O256" s="741" t="str">
        <f t="shared" ca="1" si="131"/>
        <v/>
      </c>
      <c r="P256" s="738" t="str">
        <f t="shared" ca="1" si="116"/>
        <v/>
      </c>
      <c r="Q256" s="744" t="str">
        <f t="shared" ca="1" si="117"/>
        <v/>
      </c>
      <c r="R256" s="745" t="str">
        <f t="shared" ca="1" si="118"/>
        <v/>
      </c>
      <c r="S256" s="745" t="str">
        <f t="shared" ca="1" si="119"/>
        <v/>
      </c>
      <c r="T256" s="362" t="e">
        <f t="shared" ca="1" si="132"/>
        <v>#N/A</v>
      </c>
      <c r="U256" s="734" t="e">
        <f t="shared" ca="1" si="120"/>
        <v>#VALUE!</v>
      </c>
      <c r="V256" s="751">
        <f t="shared" ca="1" si="121"/>
        <v>0</v>
      </c>
      <c r="W256" s="74"/>
      <c r="X256" s="74"/>
      <c r="Y256" s="74"/>
      <c r="Z256" s="74"/>
    </row>
    <row r="257" spans="2:26" s="67" customFormat="1" ht="15" customHeight="1">
      <c r="B257" s="358">
        <f t="shared" si="122"/>
        <v>0</v>
      </c>
      <c r="C257" s="740" t="str">
        <f t="shared" ca="1" si="123"/>
        <v/>
      </c>
      <c r="D257" s="741" t="str">
        <f t="shared" ca="1" si="124"/>
        <v/>
      </c>
      <c r="E257" s="740" t="str">
        <f t="shared" ca="1" si="125"/>
        <v/>
      </c>
      <c r="F257" s="741" t="str">
        <f t="shared" ca="1" si="126"/>
        <v/>
      </c>
      <c r="G257" s="738" t="str">
        <f t="shared" ca="1" si="112"/>
        <v/>
      </c>
      <c r="H257" s="744" t="str">
        <f t="shared" ca="1" si="113"/>
        <v/>
      </c>
      <c r="I257" s="745" t="str">
        <f t="shared" ca="1" si="114"/>
        <v/>
      </c>
      <c r="J257" s="745" t="str">
        <f t="shared" ca="1" si="115"/>
        <v/>
      </c>
      <c r="K257" s="362" t="e">
        <f t="shared" ca="1" si="127"/>
        <v>#N/A</v>
      </c>
      <c r="L257" s="740" t="str">
        <f t="shared" ca="1" si="128"/>
        <v/>
      </c>
      <c r="M257" s="741" t="str">
        <f t="shared" ca="1" si="129"/>
        <v/>
      </c>
      <c r="N257" s="740" t="str">
        <f t="shared" ca="1" si="130"/>
        <v/>
      </c>
      <c r="O257" s="741" t="str">
        <f t="shared" ca="1" si="131"/>
        <v/>
      </c>
      <c r="P257" s="738" t="str">
        <f t="shared" ca="1" si="116"/>
        <v/>
      </c>
      <c r="Q257" s="744" t="str">
        <f t="shared" ca="1" si="117"/>
        <v/>
      </c>
      <c r="R257" s="745" t="str">
        <f t="shared" ca="1" si="118"/>
        <v/>
      </c>
      <c r="S257" s="745" t="str">
        <f t="shared" ca="1" si="119"/>
        <v/>
      </c>
      <c r="T257" s="362" t="e">
        <f t="shared" ca="1" si="132"/>
        <v>#N/A</v>
      </c>
      <c r="U257" s="734" t="e">
        <f t="shared" ca="1" si="120"/>
        <v>#VALUE!</v>
      </c>
      <c r="V257" s="751">
        <f t="shared" ca="1" si="121"/>
        <v>0</v>
      </c>
      <c r="W257" s="74"/>
      <c r="X257" s="74"/>
      <c r="Y257" s="74"/>
      <c r="Z257" s="74"/>
    </row>
    <row r="258" spans="2:26" s="67" customFormat="1" ht="15" customHeight="1">
      <c r="B258" s="358">
        <f t="shared" si="122"/>
        <v>0</v>
      </c>
      <c r="C258" s="740" t="str">
        <f t="shared" ca="1" si="123"/>
        <v/>
      </c>
      <c r="D258" s="741" t="str">
        <f t="shared" ca="1" si="124"/>
        <v/>
      </c>
      <c r="E258" s="740" t="str">
        <f t="shared" ca="1" si="125"/>
        <v/>
      </c>
      <c r="F258" s="741" t="str">
        <f t="shared" ca="1" si="126"/>
        <v/>
      </c>
      <c r="G258" s="738" t="str">
        <f t="shared" ca="1" si="112"/>
        <v/>
      </c>
      <c r="H258" s="744" t="str">
        <f t="shared" ca="1" si="113"/>
        <v/>
      </c>
      <c r="I258" s="745" t="str">
        <f t="shared" ca="1" si="114"/>
        <v/>
      </c>
      <c r="J258" s="745" t="str">
        <f t="shared" ca="1" si="115"/>
        <v/>
      </c>
      <c r="K258" s="362" t="e">
        <f t="shared" ca="1" si="127"/>
        <v>#N/A</v>
      </c>
      <c r="L258" s="740" t="str">
        <f t="shared" ca="1" si="128"/>
        <v/>
      </c>
      <c r="M258" s="741" t="str">
        <f t="shared" ca="1" si="129"/>
        <v/>
      </c>
      <c r="N258" s="740" t="str">
        <f t="shared" ca="1" si="130"/>
        <v/>
      </c>
      <c r="O258" s="741" t="str">
        <f t="shared" ca="1" si="131"/>
        <v/>
      </c>
      <c r="P258" s="738" t="str">
        <f t="shared" ca="1" si="116"/>
        <v/>
      </c>
      <c r="Q258" s="744" t="str">
        <f t="shared" ca="1" si="117"/>
        <v/>
      </c>
      <c r="R258" s="745" t="str">
        <f t="shared" ca="1" si="118"/>
        <v/>
      </c>
      <c r="S258" s="745" t="str">
        <f t="shared" ca="1" si="119"/>
        <v/>
      </c>
      <c r="T258" s="362" t="e">
        <f t="shared" ca="1" si="132"/>
        <v>#N/A</v>
      </c>
      <c r="U258" s="734" t="e">
        <f t="shared" ca="1" si="120"/>
        <v>#VALUE!</v>
      </c>
      <c r="V258" s="751">
        <f t="shared" ca="1" si="121"/>
        <v>0</v>
      </c>
      <c r="W258" s="74"/>
      <c r="X258" s="74"/>
      <c r="Y258" s="74"/>
      <c r="Z258" s="74"/>
    </row>
    <row r="259" spans="2:26" s="67" customFormat="1" ht="15" customHeight="1">
      <c r="B259" s="358">
        <f t="shared" si="122"/>
        <v>0</v>
      </c>
      <c r="C259" s="740" t="str">
        <f t="shared" ca="1" si="123"/>
        <v/>
      </c>
      <c r="D259" s="741" t="str">
        <f t="shared" ca="1" si="124"/>
        <v/>
      </c>
      <c r="E259" s="740" t="str">
        <f t="shared" ca="1" si="125"/>
        <v/>
      </c>
      <c r="F259" s="741" t="str">
        <f t="shared" ca="1" si="126"/>
        <v/>
      </c>
      <c r="G259" s="738" t="str">
        <f t="shared" ca="1" si="112"/>
        <v/>
      </c>
      <c r="H259" s="744" t="str">
        <f t="shared" ca="1" si="113"/>
        <v/>
      </c>
      <c r="I259" s="745" t="str">
        <f t="shared" ca="1" si="114"/>
        <v/>
      </c>
      <c r="J259" s="745" t="str">
        <f t="shared" ca="1" si="115"/>
        <v/>
      </c>
      <c r="K259" s="362" t="e">
        <f t="shared" ca="1" si="127"/>
        <v>#N/A</v>
      </c>
      <c r="L259" s="740" t="str">
        <f t="shared" ca="1" si="128"/>
        <v/>
      </c>
      <c r="M259" s="741" t="str">
        <f t="shared" ca="1" si="129"/>
        <v/>
      </c>
      <c r="N259" s="740" t="str">
        <f t="shared" ca="1" si="130"/>
        <v/>
      </c>
      <c r="O259" s="741" t="str">
        <f t="shared" ca="1" si="131"/>
        <v/>
      </c>
      <c r="P259" s="738" t="str">
        <f t="shared" ca="1" si="116"/>
        <v/>
      </c>
      <c r="Q259" s="744" t="str">
        <f t="shared" ca="1" si="117"/>
        <v/>
      </c>
      <c r="R259" s="745" t="str">
        <f t="shared" ca="1" si="118"/>
        <v/>
      </c>
      <c r="S259" s="745" t="str">
        <f t="shared" ca="1" si="119"/>
        <v/>
      </c>
      <c r="T259" s="362" t="e">
        <f t="shared" ca="1" si="132"/>
        <v>#N/A</v>
      </c>
      <c r="U259" s="734" t="e">
        <f t="shared" ca="1" si="120"/>
        <v>#VALUE!</v>
      </c>
      <c r="V259" s="751">
        <f t="shared" ca="1" si="121"/>
        <v>0</v>
      </c>
      <c r="W259" s="74"/>
      <c r="X259" s="74"/>
      <c r="Y259" s="74"/>
      <c r="Z259" s="74"/>
    </row>
    <row r="260" spans="2:26" s="67" customFormat="1" ht="15" customHeight="1">
      <c r="B260" s="358">
        <f t="shared" si="122"/>
        <v>0</v>
      </c>
      <c r="C260" s="740" t="str">
        <f t="shared" ca="1" si="123"/>
        <v/>
      </c>
      <c r="D260" s="741" t="str">
        <f t="shared" ca="1" si="124"/>
        <v/>
      </c>
      <c r="E260" s="740" t="str">
        <f t="shared" ca="1" si="125"/>
        <v/>
      </c>
      <c r="F260" s="741" t="str">
        <f t="shared" ca="1" si="126"/>
        <v/>
      </c>
      <c r="G260" s="738" t="str">
        <f t="shared" ca="1" si="112"/>
        <v/>
      </c>
      <c r="H260" s="744" t="str">
        <f t="shared" ca="1" si="113"/>
        <v/>
      </c>
      <c r="I260" s="745" t="str">
        <f t="shared" ca="1" si="114"/>
        <v/>
      </c>
      <c r="J260" s="745" t="str">
        <f t="shared" ca="1" si="115"/>
        <v/>
      </c>
      <c r="K260" s="362" t="e">
        <f t="shared" ca="1" si="127"/>
        <v>#N/A</v>
      </c>
      <c r="L260" s="740" t="str">
        <f t="shared" ca="1" si="128"/>
        <v/>
      </c>
      <c r="M260" s="741" t="str">
        <f t="shared" ca="1" si="129"/>
        <v/>
      </c>
      <c r="N260" s="740" t="str">
        <f t="shared" ca="1" si="130"/>
        <v/>
      </c>
      <c r="O260" s="741" t="str">
        <f t="shared" ca="1" si="131"/>
        <v/>
      </c>
      <c r="P260" s="738" t="str">
        <f t="shared" ca="1" si="116"/>
        <v/>
      </c>
      <c r="Q260" s="744" t="str">
        <f t="shared" ca="1" si="117"/>
        <v/>
      </c>
      <c r="R260" s="745" t="str">
        <f t="shared" ca="1" si="118"/>
        <v/>
      </c>
      <c r="S260" s="745" t="str">
        <f t="shared" ca="1" si="119"/>
        <v/>
      </c>
      <c r="T260" s="362" t="e">
        <f t="shared" ca="1" si="132"/>
        <v>#N/A</v>
      </c>
      <c r="U260" s="734" t="e">
        <f t="shared" ca="1" si="120"/>
        <v>#VALUE!</v>
      </c>
      <c r="V260" s="751">
        <f t="shared" ca="1" si="121"/>
        <v>0</v>
      </c>
      <c r="W260" s="74"/>
      <c r="X260" s="74"/>
      <c r="Y260" s="74"/>
      <c r="Z260" s="74"/>
    </row>
    <row r="261" spans="2:26" s="67" customFormat="1" ht="15" customHeight="1">
      <c r="B261" s="358">
        <f t="shared" si="122"/>
        <v>0</v>
      </c>
      <c r="C261" s="740" t="str">
        <f t="shared" ca="1" si="123"/>
        <v/>
      </c>
      <c r="D261" s="741" t="str">
        <f t="shared" ca="1" si="124"/>
        <v/>
      </c>
      <c r="E261" s="740" t="str">
        <f t="shared" ca="1" si="125"/>
        <v/>
      </c>
      <c r="F261" s="741" t="str">
        <f t="shared" ca="1" si="126"/>
        <v/>
      </c>
      <c r="G261" s="738" t="str">
        <f t="shared" ca="1" si="112"/>
        <v/>
      </c>
      <c r="H261" s="744" t="str">
        <f t="shared" ca="1" si="113"/>
        <v/>
      </c>
      <c r="I261" s="745" t="str">
        <f t="shared" ca="1" si="114"/>
        <v/>
      </c>
      <c r="J261" s="745" t="str">
        <f t="shared" ca="1" si="115"/>
        <v/>
      </c>
      <c r="K261" s="362" t="e">
        <f t="shared" ca="1" si="127"/>
        <v>#N/A</v>
      </c>
      <c r="L261" s="740" t="str">
        <f t="shared" ca="1" si="128"/>
        <v/>
      </c>
      <c r="M261" s="741" t="str">
        <f t="shared" ca="1" si="129"/>
        <v/>
      </c>
      <c r="N261" s="740" t="str">
        <f t="shared" ca="1" si="130"/>
        <v/>
      </c>
      <c r="O261" s="741" t="str">
        <f t="shared" ca="1" si="131"/>
        <v/>
      </c>
      <c r="P261" s="738" t="str">
        <f t="shared" ca="1" si="116"/>
        <v/>
      </c>
      <c r="Q261" s="744" t="str">
        <f t="shared" ca="1" si="117"/>
        <v/>
      </c>
      <c r="R261" s="745" t="str">
        <f t="shared" ca="1" si="118"/>
        <v/>
      </c>
      <c r="S261" s="745" t="str">
        <f t="shared" ca="1" si="119"/>
        <v/>
      </c>
      <c r="T261" s="362" t="e">
        <f t="shared" ca="1" si="132"/>
        <v>#N/A</v>
      </c>
      <c r="U261" s="734" t="e">
        <f t="shared" ca="1" si="120"/>
        <v>#VALUE!</v>
      </c>
      <c r="V261" s="751">
        <f t="shared" ca="1" si="121"/>
        <v>0</v>
      </c>
      <c r="W261" s="74"/>
      <c r="X261" s="74"/>
      <c r="Y261" s="74"/>
      <c r="Z261" s="74"/>
    </row>
    <row r="262" spans="2:26" s="67" customFormat="1" ht="15" customHeight="1">
      <c r="B262" s="358">
        <f t="shared" si="122"/>
        <v>0</v>
      </c>
      <c r="C262" s="740" t="str">
        <f t="shared" ca="1" si="123"/>
        <v/>
      </c>
      <c r="D262" s="741" t="str">
        <f t="shared" ca="1" si="124"/>
        <v/>
      </c>
      <c r="E262" s="740" t="str">
        <f t="shared" ca="1" si="125"/>
        <v/>
      </c>
      <c r="F262" s="741" t="str">
        <f t="shared" ca="1" si="126"/>
        <v/>
      </c>
      <c r="G262" s="738" t="str">
        <f t="shared" ca="1" si="112"/>
        <v/>
      </c>
      <c r="H262" s="744" t="str">
        <f t="shared" ca="1" si="113"/>
        <v/>
      </c>
      <c r="I262" s="745" t="str">
        <f t="shared" ca="1" si="114"/>
        <v/>
      </c>
      <c r="J262" s="745" t="str">
        <f t="shared" ca="1" si="115"/>
        <v/>
      </c>
      <c r="K262" s="362" t="e">
        <f t="shared" ca="1" si="127"/>
        <v>#N/A</v>
      </c>
      <c r="L262" s="740" t="str">
        <f t="shared" ca="1" si="128"/>
        <v/>
      </c>
      <c r="M262" s="741" t="str">
        <f t="shared" ca="1" si="129"/>
        <v/>
      </c>
      <c r="N262" s="740" t="str">
        <f t="shared" ca="1" si="130"/>
        <v/>
      </c>
      <c r="O262" s="741" t="str">
        <f t="shared" ca="1" si="131"/>
        <v/>
      </c>
      <c r="P262" s="738" t="str">
        <f t="shared" ca="1" si="116"/>
        <v/>
      </c>
      <c r="Q262" s="744" t="str">
        <f t="shared" ca="1" si="117"/>
        <v/>
      </c>
      <c r="R262" s="745" t="str">
        <f t="shared" ca="1" si="118"/>
        <v/>
      </c>
      <c r="S262" s="745" t="str">
        <f t="shared" ca="1" si="119"/>
        <v/>
      </c>
      <c r="T262" s="362" t="e">
        <f t="shared" ca="1" si="132"/>
        <v>#N/A</v>
      </c>
      <c r="U262" s="734" t="e">
        <f t="shared" ca="1" si="120"/>
        <v>#VALUE!</v>
      </c>
      <c r="V262" s="751">
        <f t="shared" ca="1" si="121"/>
        <v>0</v>
      </c>
      <c r="W262" s="74"/>
      <c r="X262" s="74"/>
      <c r="Y262" s="74"/>
      <c r="Z262" s="74"/>
    </row>
    <row r="263" spans="2:26" s="67" customFormat="1" ht="15" customHeight="1">
      <c r="B263" s="358">
        <f t="shared" si="122"/>
        <v>0</v>
      </c>
      <c r="C263" s="740" t="str">
        <f t="shared" ca="1" si="123"/>
        <v/>
      </c>
      <c r="D263" s="741" t="str">
        <f t="shared" ca="1" si="124"/>
        <v/>
      </c>
      <c r="E263" s="740" t="str">
        <f t="shared" ca="1" si="125"/>
        <v/>
      </c>
      <c r="F263" s="741" t="str">
        <f t="shared" ca="1" si="126"/>
        <v/>
      </c>
      <c r="G263" s="738" t="str">
        <f t="shared" ca="1" si="112"/>
        <v/>
      </c>
      <c r="H263" s="744" t="str">
        <f t="shared" ca="1" si="113"/>
        <v/>
      </c>
      <c r="I263" s="745" t="str">
        <f t="shared" ca="1" si="114"/>
        <v/>
      </c>
      <c r="J263" s="745" t="str">
        <f t="shared" ca="1" si="115"/>
        <v/>
      </c>
      <c r="K263" s="362" t="e">
        <f t="shared" ca="1" si="127"/>
        <v>#N/A</v>
      </c>
      <c r="L263" s="740" t="str">
        <f t="shared" ca="1" si="128"/>
        <v/>
      </c>
      <c r="M263" s="741" t="str">
        <f t="shared" ca="1" si="129"/>
        <v/>
      </c>
      <c r="N263" s="740" t="str">
        <f t="shared" ca="1" si="130"/>
        <v/>
      </c>
      <c r="O263" s="741" t="str">
        <f t="shared" ca="1" si="131"/>
        <v/>
      </c>
      <c r="P263" s="738" t="str">
        <f t="shared" ca="1" si="116"/>
        <v/>
      </c>
      <c r="Q263" s="744" t="str">
        <f t="shared" ca="1" si="117"/>
        <v/>
      </c>
      <c r="R263" s="745" t="str">
        <f t="shared" ca="1" si="118"/>
        <v/>
      </c>
      <c r="S263" s="745" t="str">
        <f t="shared" ca="1" si="119"/>
        <v/>
      </c>
      <c r="T263" s="362" t="e">
        <f t="shared" ca="1" si="132"/>
        <v>#N/A</v>
      </c>
      <c r="U263" s="734" t="e">
        <f t="shared" ca="1" si="120"/>
        <v>#VALUE!</v>
      </c>
      <c r="V263" s="751">
        <f t="shared" ca="1" si="121"/>
        <v>0</v>
      </c>
      <c r="W263" s="74"/>
      <c r="X263" s="74"/>
      <c r="Y263" s="74"/>
      <c r="Z263" s="74"/>
    </row>
    <row r="264" spans="2:26" s="67" customFormat="1" ht="15" customHeight="1"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S264" s="74"/>
      <c r="T264" s="74"/>
      <c r="U264" s="74"/>
      <c r="V264" s="74"/>
      <c r="W264" s="74"/>
      <c r="X264" s="74"/>
      <c r="Y264" s="74"/>
      <c r="Z264" s="74"/>
    </row>
    <row r="265" spans="2:26" s="67" customFormat="1" ht="15" customHeight="1"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S265" s="74"/>
      <c r="T265" s="74"/>
      <c r="U265" s="74"/>
      <c r="V265" s="74"/>
      <c r="W265" s="74"/>
      <c r="X265" s="74"/>
      <c r="Y265" s="74"/>
      <c r="Z265" s="74"/>
    </row>
    <row r="266" spans="2:26" s="67" customFormat="1" ht="15" customHeight="1"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S266" s="74"/>
      <c r="T266" s="74"/>
      <c r="U266" s="74"/>
      <c r="V266" s="74"/>
      <c r="W266" s="74"/>
      <c r="X266" s="74"/>
      <c r="Y266" s="74"/>
      <c r="Z266" s="74"/>
    </row>
    <row r="267" spans="2:26" s="67" customFormat="1" ht="15" customHeight="1"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S267" s="74"/>
      <c r="T267" s="74"/>
      <c r="U267" s="74"/>
      <c r="V267" s="74"/>
      <c r="W267" s="74"/>
      <c r="X267" s="74"/>
      <c r="Y267" s="74"/>
      <c r="Z267" s="74"/>
    </row>
    <row r="268" spans="2:26" s="67" customFormat="1" ht="15" customHeight="1"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S268" s="74"/>
      <c r="T268" s="74"/>
      <c r="U268" s="74"/>
      <c r="V268" s="74"/>
      <c r="W268" s="74"/>
      <c r="X268" s="74"/>
      <c r="Y268" s="74"/>
      <c r="Z268" s="74"/>
    </row>
    <row r="269" spans="2:26" s="67" customFormat="1" ht="15" customHeight="1"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S269" s="74"/>
      <c r="T269" s="74"/>
      <c r="U269" s="74"/>
      <c r="V269" s="74"/>
      <c r="W269" s="74"/>
      <c r="X269" s="74"/>
      <c r="Y269" s="74"/>
      <c r="Z269" s="74"/>
    </row>
    <row r="270" spans="2:26" s="67" customFormat="1" ht="15" customHeight="1"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S270" s="74"/>
      <c r="T270" s="74"/>
      <c r="U270" s="74"/>
      <c r="V270" s="74"/>
      <c r="W270" s="74"/>
      <c r="X270" s="74"/>
      <c r="Y270" s="74"/>
      <c r="Z270" s="74"/>
    </row>
    <row r="271" spans="2:26" s="67" customFormat="1" ht="15" customHeight="1"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S271" s="74"/>
      <c r="T271" s="74"/>
      <c r="U271" s="74"/>
      <c r="V271" s="74"/>
      <c r="W271" s="74"/>
      <c r="X271" s="74"/>
      <c r="Y271" s="74"/>
      <c r="Z271" s="74"/>
    </row>
    <row r="272" spans="2:26" s="67" customFormat="1" ht="15" customHeight="1"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S272" s="74"/>
      <c r="T272" s="74"/>
      <c r="U272" s="74"/>
      <c r="V272" s="74"/>
      <c r="W272" s="74"/>
      <c r="X272" s="74"/>
      <c r="Y272" s="74"/>
      <c r="Z272" s="74"/>
    </row>
    <row r="273" spans="1:27" s="67" customFormat="1" ht="15" customHeight="1"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S273" s="74"/>
      <c r="T273" s="74"/>
      <c r="U273" s="74"/>
      <c r="V273" s="74"/>
      <c r="W273" s="74"/>
      <c r="X273" s="74"/>
      <c r="Y273" s="74"/>
      <c r="Z273" s="74"/>
    </row>
    <row r="274" spans="1:27" s="67" customFormat="1" ht="15" customHeight="1"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S274" s="74"/>
      <c r="T274" s="74"/>
      <c r="U274" s="74"/>
      <c r="V274" s="74"/>
      <c r="W274" s="74"/>
      <c r="X274" s="74"/>
      <c r="Y274" s="74"/>
      <c r="Z274" s="74"/>
    </row>
    <row r="275" spans="1:27" s="67" customFormat="1" ht="15" customHeight="1">
      <c r="A275" s="250" t="s">
        <v>328</v>
      </c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74"/>
      <c r="O275" s="74"/>
      <c r="P275" s="74"/>
      <c r="Q275" s="74"/>
      <c r="S275" s="65"/>
      <c r="T275" s="65"/>
      <c r="U275" s="65"/>
      <c r="V275" s="65"/>
      <c r="W275" s="65"/>
      <c r="X275" s="65"/>
      <c r="Y275" s="65"/>
      <c r="Z275" s="65"/>
      <c r="AA275" s="65"/>
    </row>
    <row r="276" spans="1:27" s="67" customFormat="1" ht="15" customHeight="1">
      <c r="A276" s="65"/>
      <c r="B276" s="251" t="s">
        <v>370</v>
      </c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74"/>
      <c r="O276" s="74"/>
      <c r="P276" s="74"/>
      <c r="Q276" s="74"/>
      <c r="S276" s="65"/>
      <c r="T276" s="65"/>
      <c r="U276" s="65"/>
      <c r="V276" s="65"/>
      <c r="W276" s="65"/>
      <c r="X276" s="65"/>
      <c r="Y276" s="65"/>
      <c r="Z276" s="65"/>
      <c r="AA276" s="65"/>
    </row>
    <row r="277" spans="1:27" s="67" customFormat="1" ht="15" customHeight="1">
      <c r="A277" s="65"/>
      <c r="B277" s="681" t="s">
        <v>371</v>
      </c>
      <c r="C277" s="682"/>
      <c r="D277" s="367" t="s">
        <v>3</v>
      </c>
      <c r="E277" s="367" t="s">
        <v>257</v>
      </c>
      <c r="F277" s="367" t="s">
        <v>259</v>
      </c>
      <c r="G277" s="367" t="s">
        <v>86</v>
      </c>
      <c r="H277" s="683" t="s">
        <v>129</v>
      </c>
      <c r="I277" s="683"/>
      <c r="J277" s="684" t="s">
        <v>776</v>
      </c>
      <c r="K277" s="684"/>
      <c r="L277" s="684" t="s">
        <v>777</v>
      </c>
      <c r="M277" s="684"/>
      <c r="N277" s="74"/>
      <c r="O277" s="74"/>
      <c r="P277" s="74"/>
      <c r="Q277" s="74"/>
      <c r="S277" s="65"/>
      <c r="T277" s="65"/>
      <c r="U277" s="65"/>
      <c r="V277" s="65"/>
      <c r="W277" s="65"/>
      <c r="X277" s="65"/>
      <c r="Y277" s="65"/>
      <c r="Z277" s="65"/>
      <c r="AA277" s="65"/>
    </row>
    <row r="278" spans="1:27" s="67" customFormat="1" ht="15" customHeight="1">
      <c r="A278" s="65"/>
      <c r="B278" s="686" t="e">
        <f>Calcu!M$328</f>
        <v>#N/A</v>
      </c>
      <c r="C278" s="687"/>
      <c r="D278" s="366" t="str">
        <f ca="1">IFERROR(OFFSET(Pressure_4_R4!B$40,MATCH($B278,Pressure_4_R4!$C$41:$C$70,0),0),"")</f>
        <v/>
      </c>
      <c r="E278" s="366" t="str">
        <f ca="1">IFERROR(OFFSET(Pressure_4_R4!AA$40,MATCH($B278,Pressure_4_R4!$C$41:$C$70,0),0),"")</f>
        <v/>
      </c>
      <c r="F278" s="366" t="str">
        <f ca="1">IFERROR(OFFSET(Pressure_4_R4!AB$40,MATCH($B278,Pressure_4_R4!$C$41:$C$70,0),0),"")</f>
        <v/>
      </c>
      <c r="G278" s="366" t="str">
        <f ca="1">IFERROR(OFFSET(Pressure_4_R4!Z$40,MATCH($B278,Pressure_4_R4!$C$41:$C$70,0),0),"")</f>
        <v/>
      </c>
      <c r="H278" s="366" t="str">
        <f ca="1">IFERROR(OFFSET(Pressure_4_R4!T$40,MATCH($B278,Pressure_4_R4!$C$41:$C$70,0),0),"")</f>
        <v/>
      </c>
      <c r="I278" s="366" t="str">
        <f ca="1">IFERROR(OFFSET(Pressure_4_R4!V$40,MATCH($B278,Pressure_4_R4!$C$41:$C$70,0),0),"")</f>
        <v/>
      </c>
      <c r="J278" s="366" t="str">
        <f ca="1">IFERROR(OFFSET(Pressure_4_R4!AC$40,MATCH($B278,Pressure_4_R4!$C$41:$C$70,0),0),"")</f>
        <v/>
      </c>
      <c r="K278" s="366" t="str">
        <f ca="1">IFERROR(OFFSET(Pressure_4_R4!AD$40,MATCH($B278,Pressure_4_R4!$C$41:$C$70,0),0),"")</f>
        <v/>
      </c>
      <c r="L278" s="366" t="str">
        <f ca="1">IFERROR(OFFSET(Pressure_4_R4!AE$40,MATCH($B278,Pressure_4_R4!$C$41:$C$70,0),0),"")</f>
        <v/>
      </c>
      <c r="M278" s="366" t="str">
        <f ca="1">IFERROR(OFFSET(Pressure_4_R4!AF$40,MATCH($B278,Pressure_4_R4!$C$41:$C$70,0),0),"")</f>
        <v/>
      </c>
      <c r="N278" s="74"/>
      <c r="O278" s="74"/>
      <c r="P278" s="74"/>
      <c r="Q278" s="74"/>
      <c r="S278" s="65"/>
      <c r="T278" s="65"/>
      <c r="U278" s="65"/>
      <c r="V278" s="65"/>
      <c r="W278" s="65"/>
      <c r="X278" s="65"/>
      <c r="Y278" s="65"/>
      <c r="Z278" s="65"/>
      <c r="AA278" s="65"/>
    </row>
    <row r="279" spans="1:27" s="67" customFormat="1" ht="15" customHeight="1">
      <c r="A279" s="65"/>
      <c r="B279" s="686" t="e">
        <f>Calcu!N$328</f>
        <v>#N/A</v>
      </c>
      <c r="C279" s="687"/>
      <c r="D279" s="366" t="str">
        <f ca="1">IFERROR(OFFSET(Pressure_4_R4!B$40,MATCH($B279,Pressure_4_R4!$C$41:$C$70,0),0),"")</f>
        <v/>
      </c>
      <c r="E279" s="366" t="str">
        <f ca="1">IFERROR(OFFSET(Pressure_4_R4!AA$40,MATCH($B279,Pressure_4_R4!$C$41:$C$70,0),0),"")</f>
        <v/>
      </c>
      <c r="F279" s="366" t="str">
        <f ca="1">IFERROR(OFFSET(Pressure_4_R4!AB$40,MATCH($B279,Pressure_4_R4!$C$41:$C$70,0),0),"")</f>
        <v/>
      </c>
      <c r="G279" s="366" t="str">
        <f ca="1">IFERROR(OFFSET(Pressure_4_R4!Z$40,MATCH($B279,Pressure_4_R4!$C$41:$C$70,0),0),"")</f>
        <v/>
      </c>
      <c r="H279" s="366" t="str">
        <f ca="1">IFERROR(OFFSET(Pressure_4_R4!T$40,MATCH($B279,Pressure_4_R4!$C$41:$C$70,0),0),"")</f>
        <v/>
      </c>
      <c r="I279" s="366" t="str">
        <f ca="1">IFERROR(OFFSET(Pressure_4_R4!V$40,MATCH($B279,Pressure_4_R4!$C$41:$C$70,0),0),"")</f>
        <v/>
      </c>
      <c r="J279" s="366" t="str">
        <f ca="1">IFERROR(OFFSET(Pressure_4_R4!AC$40,MATCH($B279,Pressure_4_R4!$C$41:$C$70,0),0),"")</f>
        <v/>
      </c>
      <c r="K279" s="366" t="str">
        <f ca="1">IFERROR(OFFSET(Pressure_4_R4!AD$40,MATCH($B279,Pressure_4_R4!$C$41:$C$70,0),0),"")</f>
        <v/>
      </c>
      <c r="L279" s="366" t="str">
        <f ca="1">IFERROR(OFFSET(Pressure_4_R4!AE$40,MATCH($B279,Pressure_4_R4!$C$41:$C$70,0),0),"")</f>
        <v/>
      </c>
      <c r="M279" s="366" t="str">
        <f ca="1">IFERROR(OFFSET(Pressure_4_R4!AF$40,MATCH($B279,Pressure_4_R4!$C$41:$C$70,0),0),"")</f>
        <v/>
      </c>
      <c r="N279" s="74"/>
      <c r="O279" s="74"/>
      <c r="P279" s="74"/>
      <c r="Q279" s="74"/>
      <c r="S279" s="65"/>
      <c r="T279" s="65"/>
      <c r="U279" s="65"/>
      <c r="V279" s="65"/>
      <c r="W279" s="65"/>
      <c r="X279" s="65"/>
      <c r="Y279" s="65"/>
      <c r="Z279" s="65"/>
      <c r="AA279" s="65"/>
    </row>
    <row r="280" spans="1:27" ht="16.5" customHeight="1">
      <c r="H280" s="189"/>
      <c r="I280" s="69"/>
      <c r="J280" s="68"/>
      <c r="K280" s="68"/>
      <c r="L280" s="67"/>
      <c r="Z280" s="67"/>
    </row>
    <row r="281" spans="1:27" ht="15" customHeight="1">
      <c r="B281" s="251" t="s">
        <v>359</v>
      </c>
      <c r="D281" s="66"/>
      <c r="E281" s="66"/>
      <c r="F281" s="66"/>
      <c r="G281" s="251"/>
      <c r="H281" s="66"/>
      <c r="N281" s="67"/>
      <c r="O281" s="67"/>
      <c r="P281" s="67"/>
      <c r="Q281" s="66"/>
      <c r="R281" s="66"/>
      <c r="S281" s="251" t="s">
        <v>769</v>
      </c>
      <c r="W281" s="66"/>
      <c r="X281" s="66"/>
      <c r="Y281" s="66"/>
    </row>
    <row r="282" spans="1:27" s="752" customFormat="1" ht="15" customHeight="1">
      <c r="B282" s="402" t="s">
        <v>765</v>
      </c>
      <c r="C282" s="678" t="s">
        <v>763</v>
      </c>
      <c r="D282" s="679"/>
      <c r="E282" s="401" t="s">
        <v>119</v>
      </c>
      <c r="F282" s="401" t="s">
        <v>783</v>
      </c>
      <c r="G282" s="678" t="s">
        <v>763</v>
      </c>
      <c r="H282" s="679"/>
      <c r="I282" s="678" t="s">
        <v>766</v>
      </c>
      <c r="J282" s="679"/>
      <c r="K282" s="678" t="s">
        <v>767</v>
      </c>
      <c r="L282" s="685"/>
      <c r="M282" s="402" t="s">
        <v>257</v>
      </c>
      <c r="N282" s="402" t="s">
        <v>259</v>
      </c>
      <c r="O282" s="402" t="s">
        <v>798</v>
      </c>
      <c r="P282" s="401" t="s">
        <v>351</v>
      </c>
      <c r="Q282" s="402" t="s">
        <v>764</v>
      </c>
      <c r="R282" s="66"/>
      <c r="S282" s="678" t="s">
        <v>766</v>
      </c>
      <c r="T282" s="679"/>
      <c r="U282" s="678" t="s">
        <v>767</v>
      </c>
      <c r="V282" s="679"/>
      <c r="W282" s="680" t="s">
        <v>129</v>
      </c>
      <c r="X282" s="680"/>
      <c r="Y282" s="402" t="s">
        <v>351</v>
      </c>
      <c r="Z282" s="678" t="s">
        <v>819</v>
      </c>
      <c r="AA282" s="679"/>
    </row>
    <row r="283" spans="1:27" ht="15" customHeight="1">
      <c r="B283" s="379">
        <f>Calcu!I$328</f>
        <v>0</v>
      </c>
      <c r="C283" s="742">
        <f>Pressure_4_R4!E4</f>
        <v>0</v>
      </c>
      <c r="D283" s="743">
        <f>Pressure_4_R4!F4</f>
        <v>0</v>
      </c>
      <c r="E283" s="376">
        <f>MAX(C283:C312)</f>
        <v>0</v>
      </c>
      <c r="F283" s="362" t="e">
        <f ca="1">INDEX($C$3:$J$27,MATCH(D283,$C$2:$J$2,0),MATCH(H283,$B$3:$B$27,0))</f>
        <v>#N/A</v>
      </c>
      <c r="G283" s="380" t="e">
        <f t="shared" ref="G283:G312" ca="1" si="133">C283*F283</f>
        <v>#N/A</v>
      </c>
      <c r="H283" s="381">
        <f ca="1">IFERROR(OFFSET(B$2,MATCH(Pressure_4_R4!M4,B$3:B$27,0),0),D283)</f>
        <v>0</v>
      </c>
      <c r="I283" s="374" t="str">
        <f ca="1">E278</f>
        <v/>
      </c>
      <c r="J283" s="375" t="str">
        <f ca="1">F278</f>
        <v/>
      </c>
      <c r="K283" s="374" t="str">
        <f ca="1">E279</f>
        <v/>
      </c>
      <c r="L283" s="377" t="str">
        <f ca="1">F279</f>
        <v/>
      </c>
      <c r="M283" s="383" t="str">
        <f t="shared" ref="M283:M312" ca="1" si="134">IF($B283="20409-0",I283,IF($E283&lt;=0,K283,IF($C283&lt;0,K283,I283)))</f>
        <v/>
      </c>
      <c r="N283" s="383" t="str">
        <f t="shared" ref="N283:N312" ca="1" si="135">IF($B283="20409-0",J283,IF($E283&lt;=0,L283,IF($C283&lt;0,L283,J283)))</f>
        <v/>
      </c>
      <c r="O283" s="327">
        <f t="shared" ref="O283:O312" si="136">IF(C283=0,0,IF(AND(M283=I283,N283=J283,C283&lt;0),(ABS(C283)*M283+N283)*SIGN(C283),C283*M283+N283))</f>
        <v>0</v>
      </c>
      <c r="P283" s="370" t="e">
        <f ca="1">INDEX($C$3:$J$27,MATCH(D283,$C$2:$J$2,0),MATCH(H283,$B$3:$B$27,0))</f>
        <v>#N/A</v>
      </c>
      <c r="Q283" s="403" t="e">
        <f t="shared" ref="Q283:Q312" ca="1" si="137">O283*P283</f>
        <v>#N/A</v>
      </c>
      <c r="R283" s="66"/>
      <c r="S283" s="736" t="str">
        <f ca="1">H278</f>
        <v/>
      </c>
      <c r="T283" s="737" t="str">
        <f ca="1">I278</f>
        <v/>
      </c>
      <c r="U283" s="736" t="str">
        <f ca="1">H279</f>
        <v/>
      </c>
      <c r="V283" s="737" t="str">
        <f ca="1">I279</f>
        <v/>
      </c>
      <c r="W283" s="738" t="str">
        <f t="shared" ref="W283:W312" ca="1" si="138">IF($B283="20409-0",S283,IF($E283&lt;=0,U283,IF($C283&lt;0,U283,S283)))</f>
        <v/>
      </c>
      <c r="X283" s="739" t="str">
        <f t="shared" ref="X283:X312" ca="1" si="139">IF($B283="20409-0",T283,IF($E283&lt;=0,V283,IF($C283&lt;0,V283,T283)))</f>
        <v/>
      </c>
      <c r="Y283" s="362" t="e">
        <f ca="1">IF(OR(X283="% of Reading",X283="% of F.S"),1,INDEX(C$3:J$27,MATCH(X283,B$3:B$27,0),MATCH(AA283,C$2:J$2,0)))</f>
        <v>#N/A</v>
      </c>
      <c r="Z283" s="734" t="e">
        <f t="shared" ref="Z283:Z312" ca="1" si="140">IF(X283="% of Reading",Q283*W283%,IF(X283="% of F.S",E283*W283%,W283*Y283))</f>
        <v>#VALUE!</v>
      </c>
      <c r="AA283" s="735">
        <f t="shared" ref="AA283:AA312" ca="1" si="141">H283</f>
        <v>0</v>
      </c>
    </row>
    <row r="284" spans="1:27" ht="15" customHeight="1">
      <c r="B284" s="357">
        <f>B283</f>
        <v>0</v>
      </c>
      <c r="C284" s="742">
        <f>Pressure_4_R4!E5</f>
        <v>0</v>
      </c>
      <c r="D284" s="743">
        <f>Pressure_4_R4!F5</f>
        <v>0</v>
      </c>
      <c r="E284" s="361">
        <f t="shared" ref="E284:E312" si="142">E283</f>
        <v>0</v>
      </c>
      <c r="F284" s="362" t="e">
        <f ca="1">INDEX($C$3:$J$27,MATCH(D284,$C$2:$J$2,0),MATCH(H284,$B$3:$B$27,0))</f>
        <v>#N/A</v>
      </c>
      <c r="G284" s="380" t="e">
        <f t="shared" ca="1" si="133"/>
        <v>#N/A</v>
      </c>
      <c r="H284" s="382">
        <f ca="1">H283</f>
        <v>0</v>
      </c>
      <c r="I284" s="358" t="str">
        <f ca="1">I283</f>
        <v/>
      </c>
      <c r="J284" s="359" t="str">
        <f ca="1">J283</f>
        <v/>
      </c>
      <c r="K284" s="358" t="str">
        <f ca="1">K283</f>
        <v/>
      </c>
      <c r="L284" s="361" t="str">
        <f ca="1">L283</f>
        <v/>
      </c>
      <c r="M284" s="383" t="str">
        <f t="shared" ca="1" si="134"/>
        <v/>
      </c>
      <c r="N284" s="383" t="str">
        <f t="shared" ca="1" si="135"/>
        <v/>
      </c>
      <c r="O284" s="327">
        <f t="shared" si="136"/>
        <v>0</v>
      </c>
      <c r="P284" s="370" t="e">
        <f ca="1">INDEX($C$3:$J$27,MATCH(D284,$C$2:$J$2,0),MATCH(H284,$B$3:$B$27,0))</f>
        <v>#N/A</v>
      </c>
      <c r="Q284" s="403" t="e">
        <f t="shared" ca="1" si="137"/>
        <v>#N/A</v>
      </c>
      <c r="R284" s="356"/>
      <c r="S284" s="740" t="str">
        <f t="shared" ref="S284:S312" ca="1" si="143">S283</f>
        <v/>
      </c>
      <c r="T284" s="741" t="str">
        <f t="shared" ref="T284:T312" ca="1" si="144">T283</f>
        <v/>
      </c>
      <c r="U284" s="740" t="str">
        <f t="shared" ref="U284:U312" ca="1" si="145">U283</f>
        <v/>
      </c>
      <c r="V284" s="741" t="str">
        <f t="shared" ref="V284:V312" ca="1" si="146">V283</f>
        <v/>
      </c>
      <c r="W284" s="738" t="str">
        <f t="shared" ca="1" si="138"/>
        <v/>
      </c>
      <c r="X284" s="739" t="str">
        <f t="shared" ca="1" si="139"/>
        <v/>
      </c>
      <c r="Y284" s="362" t="e">
        <f ca="1">IF(OR(X284="% of Reading",X284="% of F.S"),1,INDEX(C$3:J$27,MATCH(X284,B$3:B$27,0),MATCH(AA284,C$2:J$2,0)))</f>
        <v>#N/A</v>
      </c>
      <c r="Z284" s="734" t="e">
        <f t="shared" ca="1" si="140"/>
        <v>#VALUE!</v>
      </c>
      <c r="AA284" s="735">
        <f t="shared" ca="1" si="141"/>
        <v>0</v>
      </c>
    </row>
    <row r="285" spans="1:27" ht="15" customHeight="1">
      <c r="B285" s="357">
        <f t="shared" ref="B285:B312" si="147">B284</f>
        <v>0</v>
      </c>
      <c r="C285" s="742">
        <f>Pressure_4_R4!E6</f>
        <v>0</v>
      </c>
      <c r="D285" s="743">
        <f>Pressure_4_R4!F6</f>
        <v>0</v>
      </c>
      <c r="E285" s="361">
        <f t="shared" si="142"/>
        <v>0</v>
      </c>
      <c r="F285" s="362" t="e">
        <f ca="1">INDEX($C$3:$J$27,MATCH(D285,$C$2:$J$2,0),MATCH(H285,$B$3:$B$27,0))</f>
        <v>#N/A</v>
      </c>
      <c r="G285" s="380" t="e">
        <f t="shared" ca="1" si="133"/>
        <v>#N/A</v>
      </c>
      <c r="H285" s="382">
        <f t="shared" ref="H285:H312" ca="1" si="148">H284</f>
        <v>0</v>
      </c>
      <c r="I285" s="358" t="str">
        <f t="shared" ref="I285:I312" ca="1" si="149">I284</f>
        <v/>
      </c>
      <c r="J285" s="359" t="str">
        <f t="shared" ref="J285:J312" ca="1" si="150">J284</f>
        <v/>
      </c>
      <c r="K285" s="358" t="str">
        <f t="shared" ref="K285:K312" ca="1" si="151">K284</f>
        <v/>
      </c>
      <c r="L285" s="361" t="str">
        <f t="shared" ref="L285:L312" ca="1" si="152">L284</f>
        <v/>
      </c>
      <c r="M285" s="383" t="str">
        <f t="shared" ca="1" si="134"/>
        <v/>
      </c>
      <c r="N285" s="383" t="str">
        <f t="shared" ca="1" si="135"/>
        <v/>
      </c>
      <c r="O285" s="327">
        <f t="shared" si="136"/>
        <v>0</v>
      </c>
      <c r="P285" s="370" t="e">
        <f ca="1">INDEX($C$3:$J$27,MATCH(D285,$C$2:$J$2,0),MATCH(H285,$B$3:$B$27,0))</f>
        <v>#N/A</v>
      </c>
      <c r="Q285" s="403" t="e">
        <f t="shared" ca="1" si="137"/>
        <v>#N/A</v>
      </c>
      <c r="R285" s="356"/>
      <c r="S285" s="740" t="str">
        <f t="shared" ca="1" si="143"/>
        <v/>
      </c>
      <c r="T285" s="741" t="str">
        <f t="shared" ca="1" si="144"/>
        <v/>
      </c>
      <c r="U285" s="740" t="str">
        <f t="shared" ca="1" si="145"/>
        <v/>
      </c>
      <c r="V285" s="741" t="str">
        <f t="shared" ca="1" si="146"/>
        <v/>
      </c>
      <c r="W285" s="738" t="str">
        <f t="shared" ca="1" si="138"/>
        <v/>
      </c>
      <c r="X285" s="739" t="str">
        <f t="shared" ca="1" si="139"/>
        <v/>
      </c>
      <c r="Y285" s="362" t="e">
        <f ca="1">IF(OR(X285="% of Reading",X285="% of F.S"),1,INDEX(C$3:J$27,MATCH(X285,B$3:B$27,0),MATCH(AA285,C$2:J$2,0)))</f>
        <v>#N/A</v>
      </c>
      <c r="Z285" s="734" t="e">
        <f t="shared" ca="1" si="140"/>
        <v>#VALUE!</v>
      </c>
      <c r="AA285" s="735">
        <f t="shared" ca="1" si="141"/>
        <v>0</v>
      </c>
    </row>
    <row r="286" spans="1:27" ht="15" customHeight="1">
      <c r="B286" s="357">
        <f t="shared" si="147"/>
        <v>0</v>
      </c>
      <c r="C286" s="742">
        <f>Pressure_4_R4!E7</f>
        <v>0</v>
      </c>
      <c r="D286" s="743">
        <f>Pressure_4_R4!F7</f>
        <v>0</v>
      </c>
      <c r="E286" s="361">
        <f t="shared" si="142"/>
        <v>0</v>
      </c>
      <c r="F286" s="362" t="e">
        <f ca="1">INDEX($C$3:$J$27,MATCH(D286,$C$2:$J$2,0),MATCH(H286,$B$3:$B$27,0))</f>
        <v>#N/A</v>
      </c>
      <c r="G286" s="380" t="e">
        <f t="shared" ca="1" si="133"/>
        <v>#N/A</v>
      </c>
      <c r="H286" s="382">
        <f t="shared" ca="1" si="148"/>
        <v>0</v>
      </c>
      <c r="I286" s="358" t="str">
        <f t="shared" ca="1" si="149"/>
        <v/>
      </c>
      <c r="J286" s="359" t="str">
        <f t="shared" ca="1" si="150"/>
        <v/>
      </c>
      <c r="K286" s="358" t="str">
        <f t="shared" ca="1" si="151"/>
        <v/>
      </c>
      <c r="L286" s="361" t="str">
        <f t="shared" ca="1" si="152"/>
        <v/>
      </c>
      <c r="M286" s="383" t="str">
        <f t="shared" ca="1" si="134"/>
        <v/>
      </c>
      <c r="N286" s="383" t="str">
        <f t="shared" ca="1" si="135"/>
        <v/>
      </c>
      <c r="O286" s="327">
        <f t="shared" si="136"/>
        <v>0</v>
      </c>
      <c r="P286" s="370" t="e">
        <f ca="1">INDEX($C$3:$J$27,MATCH(D286,$C$2:$J$2,0),MATCH(H286,$B$3:$B$27,0))</f>
        <v>#N/A</v>
      </c>
      <c r="Q286" s="403" t="e">
        <f t="shared" ca="1" si="137"/>
        <v>#N/A</v>
      </c>
      <c r="R286" s="356"/>
      <c r="S286" s="740" t="str">
        <f t="shared" ca="1" si="143"/>
        <v/>
      </c>
      <c r="T286" s="741" t="str">
        <f t="shared" ca="1" si="144"/>
        <v/>
      </c>
      <c r="U286" s="740" t="str">
        <f t="shared" ca="1" si="145"/>
        <v/>
      </c>
      <c r="V286" s="741" t="str">
        <f t="shared" ca="1" si="146"/>
        <v/>
      </c>
      <c r="W286" s="738" t="str">
        <f t="shared" ca="1" si="138"/>
        <v/>
      </c>
      <c r="X286" s="739" t="str">
        <f t="shared" ca="1" si="139"/>
        <v/>
      </c>
      <c r="Y286" s="362" t="e">
        <f ca="1">IF(OR(X286="% of Reading",X286="% of F.S"),1,INDEX(C$3:J$27,MATCH(X286,B$3:B$27,0),MATCH(AA286,C$2:J$2,0)))</f>
        <v>#N/A</v>
      </c>
      <c r="Z286" s="734" t="e">
        <f t="shared" ca="1" si="140"/>
        <v>#VALUE!</v>
      </c>
      <c r="AA286" s="735">
        <f t="shared" ca="1" si="141"/>
        <v>0</v>
      </c>
    </row>
    <row r="287" spans="1:27" ht="15" customHeight="1">
      <c r="B287" s="357">
        <f t="shared" si="147"/>
        <v>0</v>
      </c>
      <c r="C287" s="742">
        <f>Pressure_4_R4!E8</f>
        <v>0</v>
      </c>
      <c r="D287" s="743">
        <f>Pressure_4_R4!F8</f>
        <v>0</v>
      </c>
      <c r="E287" s="361">
        <f t="shared" si="142"/>
        <v>0</v>
      </c>
      <c r="F287" s="362" t="e">
        <f ca="1">INDEX($C$3:$J$27,MATCH(D287,$C$2:$J$2,0),MATCH(H287,$B$3:$B$27,0))</f>
        <v>#N/A</v>
      </c>
      <c r="G287" s="380" t="e">
        <f t="shared" ca="1" si="133"/>
        <v>#N/A</v>
      </c>
      <c r="H287" s="382">
        <f t="shared" ca="1" si="148"/>
        <v>0</v>
      </c>
      <c r="I287" s="358" t="str">
        <f t="shared" ca="1" si="149"/>
        <v/>
      </c>
      <c r="J287" s="359" t="str">
        <f t="shared" ca="1" si="150"/>
        <v/>
      </c>
      <c r="K287" s="358" t="str">
        <f t="shared" ca="1" si="151"/>
        <v/>
      </c>
      <c r="L287" s="361" t="str">
        <f t="shared" ca="1" si="152"/>
        <v/>
      </c>
      <c r="M287" s="383" t="str">
        <f t="shared" ca="1" si="134"/>
        <v/>
      </c>
      <c r="N287" s="383" t="str">
        <f t="shared" ca="1" si="135"/>
        <v/>
      </c>
      <c r="O287" s="327">
        <f t="shared" si="136"/>
        <v>0</v>
      </c>
      <c r="P287" s="370" t="e">
        <f ca="1">INDEX($C$3:$J$27,MATCH(D287,$C$2:$J$2,0),MATCH(H287,$B$3:$B$27,0))</f>
        <v>#N/A</v>
      </c>
      <c r="Q287" s="403" t="e">
        <f t="shared" ca="1" si="137"/>
        <v>#N/A</v>
      </c>
      <c r="R287" s="356"/>
      <c r="S287" s="740" t="str">
        <f t="shared" ca="1" si="143"/>
        <v/>
      </c>
      <c r="T287" s="741" t="str">
        <f t="shared" ca="1" si="144"/>
        <v/>
      </c>
      <c r="U287" s="740" t="str">
        <f t="shared" ca="1" si="145"/>
        <v/>
      </c>
      <c r="V287" s="741" t="str">
        <f t="shared" ca="1" si="146"/>
        <v/>
      </c>
      <c r="W287" s="738" t="str">
        <f t="shared" ca="1" si="138"/>
        <v/>
      </c>
      <c r="X287" s="739" t="str">
        <f t="shared" ca="1" si="139"/>
        <v/>
      </c>
      <c r="Y287" s="362" t="e">
        <f ca="1">IF(OR(X287="% of Reading",X287="% of F.S"),1,INDEX(C$3:J$27,MATCH(X287,B$3:B$27,0),MATCH(AA287,C$2:J$2,0)))</f>
        <v>#N/A</v>
      </c>
      <c r="Z287" s="734" t="e">
        <f t="shared" ca="1" si="140"/>
        <v>#VALUE!</v>
      </c>
      <c r="AA287" s="735">
        <f t="shared" ca="1" si="141"/>
        <v>0</v>
      </c>
    </row>
    <row r="288" spans="1:27" ht="15" customHeight="1">
      <c r="B288" s="357">
        <f t="shared" si="147"/>
        <v>0</v>
      </c>
      <c r="C288" s="742">
        <f>Pressure_4_R4!E9</f>
        <v>0</v>
      </c>
      <c r="D288" s="743">
        <f>Pressure_4_R4!F9</f>
        <v>0</v>
      </c>
      <c r="E288" s="361">
        <f t="shared" si="142"/>
        <v>0</v>
      </c>
      <c r="F288" s="362" t="e">
        <f ca="1">INDEX($C$3:$J$27,MATCH(D288,$C$2:$J$2,0),MATCH(H288,$B$3:$B$27,0))</f>
        <v>#N/A</v>
      </c>
      <c r="G288" s="380" t="e">
        <f t="shared" ca="1" si="133"/>
        <v>#N/A</v>
      </c>
      <c r="H288" s="382">
        <f t="shared" ca="1" si="148"/>
        <v>0</v>
      </c>
      <c r="I288" s="358" t="str">
        <f t="shared" ca="1" si="149"/>
        <v/>
      </c>
      <c r="J288" s="359" t="str">
        <f t="shared" ca="1" si="150"/>
        <v/>
      </c>
      <c r="K288" s="358" t="str">
        <f t="shared" ca="1" si="151"/>
        <v/>
      </c>
      <c r="L288" s="361" t="str">
        <f t="shared" ca="1" si="152"/>
        <v/>
      </c>
      <c r="M288" s="383" t="str">
        <f t="shared" ca="1" si="134"/>
        <v/>
      </c>
      <c r="N288" s="383" t="str">
        <f t="shared" ca="1" si="135"/>
        <v/>
      </c>
      <c r="O288" s="327">
        <f t="shared" si="136"/>
        <v>0</v>
      </c>
      <c r="P288" s="370" t="e">
        <f ca="1">INDEX($C$3:$J$27,MATCH(D288,$C$2:$J$2,0),MATCH(H288,$B$3:$B$27,0))</f>
        <v>#N/A</v>
      </c>
      <c r="Q288" s="403" t="e">
        <f t="shared" ca="1" si="137"/>
        <v>#N/A</v>
      </c>
      <c r="R288" s="356"/>
      <c r="S288" s="740" t="str">
        <f t="shared" ca="1" si="143"/>
        <v/>
      </c>
      <c r="T288" s="741" t="str">
        <f t="shared" ca="1" si="144"/>
        <v/>
      </c>
      <c r="U288" s="740" t="str">
        <f t="shared" ca="1" si="145"/>
        <v/>
      </c>
      <c r="V288" s="741" t="str">
        <f t="shared" ca="1" si="146"/>
        <v/>
      </c>
      <c r="W288" s="738" t="str">
        <f t="shared" ca="1" si="138"/>
        <v/>
      </c>
      <c r="X288" s="739" t="str">
        <f t="shared" ca="1" si="139"/>
        <v/>
      </c>
      <c r="Y288" s="362" t="e">
        <f ca="1">IF(OR(X288="% of Reading",X288="% of F.S"),1,INDEX(C$3:J$27,MATCH(X288,B$3:B$27,0),MATCH(AA288,C$2:J$2,0)))</f>
        <v>#N/A</v>
      </c>
      <c r="Z288" s="734" t="e">
        <f t="shared" ca="1" si="140"/>
        <v>#VALUE!</v>
      </c>
      <c r="AA288" s="735">
        <f t="shared" ca="1" si="141"/>
        <v>0</v>
      </c>
    </row>
    <row r="289" spans="2:27" ht="15" customHeight="1">
      <c r="B289" s="357">
        <f t="shared" si="147"/>
        <v>0</v>
      </c>
      <c r="C289" s="742">
        <f>Pressure_4_R4!E10</f>
        <v>0</v>
      </c>
      <c r="D289" s="743">
        <f>Pressure_4_R4!F10</f>
        <v>0</v>
      </c>
      <c r="E289" s="361">
        <f t="shared" si="142"/>
        <v>0</v>
      </c>
      <c r="F289" s="362" t="e">
        <f ca="1">INDEX($C$3:$J$27,MATCH(D289,$C$2:$J$2,0),MATCH(H289,$B$3:$B$27,0))</f>
        <v>#N/A</v>
      </c>
      <c r="G289" s="380" t="e">
        <f t="shared" ca="1" si="133"/>
        <v>#N/A</v>
      </c>
      <c r="H289" s="382">
        <f t="shared" ca="1" si="148"/>
        <v>0</v>
      </c>
      <c r="I289" s="358" t="str">
        <f t="shared" ca="1" si="149"/>
        <v/>
      </c>
      <c r="J289" s="359" t="str">
        <f t="shared" ca="1" si="150"/>
        <v/>
      </c>
      <c r="K289" s="358" t="str">
        <f t="shared" ca="1" si="151"/>
        <v/>
      </c>
      <c r="L289" s="361" t="str">
        <f t="shared" ca="1" si="152"/>
        <v/>
      </c>
      <c r="M289" s="383" t="str">
        <f t="shared" ca="1" si="134"/>
        <v/>
      </c>
      <c r="N289" s="383" t="str">
        <f t="shared" ca="1" si="135"/>
        <v/>
      </c>
      <c r="O289" s="327">
        <f t="shared" si="136"/>
        <v>0</v>
      </c>
      <c r="P289" s="370" t="e">
        <f ca="1">INDEX($C$3:$J$27,MATCH(D289,$C$2:$J$2,0),MATCH(H289,$B$3:$B$27,0))</f>
        <v>#N/A</v>
      </c>
      <c r="Q289" s="403" t="e">
        <f t="shared" ca="1" si="137"/>
        <v>#N/A</v>
      </c>
      <c r="R289" s="356"/>
      <c r="S289" s="740" t="str">
        <f t="shared" ca="1" si="143"/>
        <v/>
      </c>
      <c r="T289" s="741" t="str">
        <f t="shared" ca="1" si="144"/>
        <v/>
      </c>
      <c r="U289" s="740" t="str">
        <f t="shared" ca="1" si="145"/>
        <v/>
      </c>
      <c r="V289" s="741" t="str">
        <f t="shared" ca="1" si="146"/>
        <v/>
      </c>
      <c r="W289" s="738" t="str">
        <f t="shared" ca="1" si="138"/>
        <v/>
      </c>
      <c r="X289" s="739" t="str">
        <f t="shared" ca="1" si="139"/>
        <v/>
      </c>
      <c r="Y289" s="362" t="e">
        <f ca="1">IF(OR(X289="% of Reading",X289="% of F.S"),1,INDEX(C$3:J$27,MATCH(X289,B$3:B$27,0),MATCH(AA289,C$2:J$2,0)))</f>
        <v>#N/A</v>
      </c>
      <c r="Z289" s="734" t="e">
        <f t="shared" ca="1" si="140"/>
        <v>#VALUE!</v>
      </c>
      <c r="AA289" s="735">
        <f t="shared" ca="1" si="141"/>
        <v>0</v>
      </c>
    </row>
    <row r="290" spans="2:27" ht="15" customHeight="1">
      <c r="B290" s="357">
        <f t="shared" si="147"/>
        <v>0</v>
      </c>
      <c r="C290" s="742">
        <f>Pressure_4_R4!E11</f>
        <v>0</v>
      </c>
      <c r="D290" s="743">
        <f>Pressure_4_R4!F11</f>
        <v>0</v>
      </c>
      <c r="E290" s="361">
        <f t="shared" si="142"/>
        <v>0</v>
      </c>
      <c r="F290" s="362" t="e">
        <f ca="1">INDEX($C$3:$J$27,MATCH(D290,$C$2:$J$2,0),MATCH(H290,$B$3:$B$27,0))</f>
        <v>#N/A</v>
      </c>
      <c r="G290" s="380" t="e">
        <f t="shared" ca="1" si="133"/>
        <v>#N/A</v>
      </c>
      <c r="H290" s="382">
        <f t="shared" ca="1" si="148"/>
        <v>0</v>
      </c>
      <c r="I290" s="358" t="str">
        <f t="shared" ca="1" si="149"/>
        <v/>
      </c>
      <c r="J290" s="359" t="str">
        <f t="shared" ca="1" si="150"/>
        <v/>
      </c>
      <c r="K290" s="358" t="str">
        <f t="shared" ca="1" si="151"/>
        <v/>
      </c>
      <c r="L290" s="361" t="str">
        <f t="shared" ca="1" si="152"/>
        <v/>
      </c>
      <c r="M290" s="383" t="str">
        <f t="shared" ca="1" si="134"/>
        <v/>
      </c>
      <c r="N290" s="383" t="str">
        <f t="shared" ca="1" si="135"/>
        <v/>
      </c>
      <c r="O290" s="327">
        <f t="shared" si="136"/>
        <v>0</v>
      </c>
      <c r="P290" s="370" t="e">
        <f ca="1">INDEX($C$3:$J$27,MATCH(D290,$C$2:$J$2,0),MATCH(H290,$B$3:$B$27,0))</f>
        <v>#N/A</v>
      </c>
      <c r="Q290" s="403" t="e">
        <f t="shared" ca="1" si="137"/>
        <v>#N/A</v>
      </c>
      <c r="R290" s="356"/>
      <c r="S290" s="740" t="str">
        <f t="shared" ca="1" si="143"/>
        <v/>
      </c>
      <c r="T290" s="741" t="str">
        <f t="shared" ca="1" si="144"/>
        <v/>
      </c>
      <c r="U290" s="740" t="str">
        <f t="shared" ca="1" si="145"/>
        <v/>
      </c>
      <c r="V290" s="741" t="str">
        <f t="shared" ca="1" si="146"/>
        <v/>
      </c>
      <c r="W290" s="738" t="str">
        <f t="shared" ca="1" si="138"/>
        <v/>
      </c>
      <c r="X290" s="739" t="str">
        <f t="shared" ca="1" si="139"/>
        <v/>
      </c>
      <c r="Y290" s="362" t="e">
        <f ca="1">IF(OR(X290="% of Reading",X290="% of F.S"),1,INDEX(C$3:J$27,MATCH(X290,B$3:B$27,0),MATCH(AA290,C$2:J$2,0)))</f>
        <v>#N/A</v>
      </c>
      <c r="Z290" s="734" t="e">
        <f t="shared" ca="1" si="140"/>
        <v>#VALUE!</v>
      </c>
      <c r="AA290" s="735">
        <f t="shared" ca="1" si="141"/>
        <v>0</v>
      </c>
    </row>
    <row r="291" spans="2:27" ht="15" customHeight="1">
      <c r="B291" s="357">
        <f t="shared" si="147"/>
        <v>0</v>
      </c>
      <c r="C291" s="742">
        <f>Pressure_4_R4!E12</f>
        <v>0</v>
      </c>
      <c r="D291" s="743">
        <f>Pressure_4_R4!F12</f>
        <v>0</v>
      </c>
      <c r="E291" s="361">
        <f t="shared" si="142"/>
        <v>0</v>
      </c>
      <c r="F291" s="362" t="e">
        <f ca="1">INDEX($C$3:$J$27,MATCH(D291,$C$2:$J$2,0),MATCH(H291,$B$3:$B$27,0))</f>
        <v>#N/A</v>
      </c>
      <c r="G291" s="380" t="e">
        <f t="shared" ca="1" si="133"/>
        <v>#N/A</v>
      </c>
      <c r="H291" s="382">
        <f t="shared" ca="1" si="148"/>
        <v>0</v>
      </c>
      <c r="I291" s="358" t="str">
        <f t="shared" ca="1" si="149"/>
        <v/>
      </c>
      <c r="J291" s="359" t="str">
        <f t="shared" ca="1" si="150"/>
        <v/>
      </c>
      <c r="K291" s="358" t="str">
        <f t="shared" ca="1" si="151"/>
        <v/>
      </c>
      <c r="L291" s="361" t="str">
        <f t="shared" ca="1" si="152"/>
        <v/>
      </c>
      <c r="M291" s="383" t="str">
        <f t="shared" ca="1" si="134"/>
        <v/>
      </c>
      <c r="N291" s="383" t="str">
        <f t="shared" ca="1" si="135"/>
        <v/>
      </c>
      <c r="O291" s="327">
        <f t="shared" si="136"/>
        <v>0</v>
      </c>
      <c r="P291" s="370" t="e">
        <f ca="1">INDEX($C$3:$J$27,MATCH(D291,$C$2:$J$2,0),MATCH(H291,$B$3:$B$27,0))</f>
        <v>#N/A</v>
      </c>
      <c r="Q291" s="403" t="e">
        <f t="shared" ca="1" si="137"/>
        <v>#N/A</v>
      </c>
      <c r="R291" s="356"/>
      <c r="S291" s="740" t="str">
        <f t="shared" ca="1" si="143"/>
        <v/>
      </c>
      <c r="T291" s="741" t="str">
        <f t="shared" ca="1" si="144"/>
        <v/>
      </c>
      <c r="U291" s="740" t="str">
        <f t="shared" ca="1" si="145"/>
        <v/>
      </c>
      <c r="V291" s="741" t="str">
        <f t="shared" ca="1" si="146"/>
        <v/>
      </c>
      <c r="W291" s="738" t="str">
        <f t="shared" ca="1" si="138"/>
        <v/>
      </c>
      <c r="X291" s="739" t="str">
        <f t="shared" ca="1" si="139"/>
        <v/>
      </c>
      <c r="Y291" s="362" t="e">
        <f ca="1">IF(OR(X291="% of Reading",X291="% of F.S"),1,INDEX(C$3:J$27,MATCH(X291,B$3:B$27,0),MATCH(AA291,C$2:J$2,0)))</f>
        <v>#N/A</v>
      </c>
      <c r="Z291" s="734" t="e">
        <f t="shared" ca="1" si="140"/>
        <v>#VALUE!</v>
      </c>
      <c r="AA291" s="735">
        <f t="shared" ca="1" si="141"/>
        <v>0</v>
      </c>
    </row>
    <row r="292" spans="2:27" ht="15" customHeight="1">
      <c r="B292" s="357">
        <f t="shared" si="147"/>
        <v>0</v>
      </c>
      <c r="C292" s="742">
        <f>Pressure_4_R4!E13</f>
        <v>0</v>
      </c>
      <c r="D292" s="743">
        <f>Pressure_4_R4!F13</f>
        <v>0</v>
      </c>
      <c r="E292" s="361">
        <f t="shared" si="142"/>
        <v>0</v>
      </c>
      <c r="F292" s="362" t="e">
        <f ca="1">INDEX($C$3:$J$27,MATCH(D292,$C$2:$J$2,0),MATCH(H292,$B$3:$B$27,0))</f>
        <v>#N/A</v>
      </c>
      <c r="G292" s="380" t="e">
        <f t="shared" ca="1" si="133"/>
        <v>#N/A</v>
      </c>
      <c r="H292" s="382">
        <f t="shared" ca="1" si="148"/>
        <v>0</v>
      </c>
      <c r="I292" s="358" t="str">
        <f t="shared" ca="1" si="149"/>
        <v/>
      </c>
      <c r="J292" s="359" t="str">
        <f t="shared" ca="1" si="150"/>
        <v/>
      </c>
      <c r="K292" s="358" t="str">
        <f t="shared" ca="1" si="151"/>
        <v/>
      </c>
      <c r="L292" s="361" t="str">
        <f t="shared" ca="1" si="152"/>
        <v/>
      </c>
      <c r="M292" s="383" t="str">
        <f t="shared" ca="1" si="134"/>
        <v/>
      </c>
      <c r="N292" s="383" t="str">
        <f t="shared" ca="1" si="135"/>
        <v/>
      </c>
      <c r="O292" s="327">
        <f t="shared" si="136"/>
        <v>0</v>
      </c>
      <c r="P292" s="370" t="e">
        <f ca="1">INDEX($C$3:$J$27,MATCH(D292,$C$2:$J$2,0),MATCH(H292,$B$3:$B$27,0))</f>
        <v>#N/A</v>
      </c>
      <c r="Q292" s="403" t="e">
        <f t="shared" ca="1" si="137"/>
        <v>#N/A</v>
      </c>
      <c r="R292" s="356"/>
      <c r="S292" s="740" t="str">
        <f t="shared" ca="1" si="143"/>
        <v/>
      </c>
      <c r="T292" s="741" t="str">
        <f t="shared" ca="1" si="144"/>
        <v/>
      </c>
      <c r="U292" s="740" t="str">
        <f t="shared" ca="1" si="145"/>
        <v/>
      </c>
      <c r="V292" s="741" t="str">
        <f t="shared" ca="1" si="146"/>
        <v/>
      </c>
      <c r="W292" s="738" t="str">
        <f t="shared" ca="1" si="138"/>
        <v/>
      </c>
      <c r="X292" s="739" t="str">
        <f t="shared" ca="1" si="139"/>
        <v/>
      </c>
      <c r="Y292" s="362" t="e">
        <f ca="1">IF(OR(X292="% of Reading",X292="% of F.S"),1,INDEX(C$3:J$27,MATCH(X292,B$3:B$27,0),MATCH(AA292,C$2:J$2,0)))</f>
        <v>#N/A</v>
      </c>
      <c r="Z292" s="734" t="e">
        <f t="shared" ca="1" si="140"/>
        <v>#VALUE!</v>
      </c>
      <c r="AA292" s="735">
        <f t="shared" ca="1" si="141"/>
        <v>0</v>
      </c>
    </row>
    <row r="293" spans="2:27" ht="15" customHeight="1">
      <c r="B293" s="357">
        <f t="shared" si="147"/>
        <v>0</v>
      </c>
      <c r="C293" s="742">
        <f>Pressure_4_R4!E14</f>
        <v>0</v>
      </c>
      <c r="D293" s="743">
        <f>Pressure_4_R4!F14</f>
        <v>0</v>
      </c>
      <c r="E293" s="361">
        <f t="shared" si="142"/>
        <v>0</v>
      </c>
      <c r="F293" s="362" t="e">
        <f ca="1">INDEX($C$3:$J$27,MATCH(D293,$C$2:$J$2,0),MATCH(H293,$B$3:$B$27,0))</f>
        <v>#N/A</v>
      </c>
      <c r="G293" s="380" t="e">
        <f t="shared" ca="1" si="133"/>
        <v>#N/A</v>
      </c>
      <c r="H293" s="382">
        <f t="shared" ca="1" si="148"/>
        <v>0</v>
      </c>
      <c r="I293" s="358" t="str">
        <f t="shared" ca="1" si="149"/>
        <v/>
      </c>
      <c r="J293" s="359" t="str">
        <f t="shared" ca="1" si="150"/>
        <v/>
      </c>
      <c r="K293" s="358" t="str">
        <f t="shared" ca="1" si="151"/>
        <v/>
      </c>
      <c r="L293" s="361" t="str">
        <f t="shared" ca="1" si="152"/>
        <v/>
      </c>
      <c r="M293" s="383" t="str">
        <f t="shared" ca="1" si="134"/>
        <v/>
      </c>
      <c r="N293" s="383" t="str">
        <f t="shared" ca="1" si="135"/>
        <v/>
      </c>
      <c r="O293" s="327">
        <f t="shared" si="136"/>
        <v>0</v>
      </c>
      <c r="P293" s="370" t="e">
        <f ca="1">INDEX($C$3:$J$27,MATCH(D293,$C$2:$J$2,0),MATCH(H293,$B$3:$B$27,0))</f>
        <v>#N/A</v>
      </c>
      <c r="Q293" s="403" t="e">
        <f t="shared" ca="1" si="137"/>
        <v>#N/A</v>
      </c>
      <c r="R293" s="356"/>
      <c r="S293" s="740" t="str">
        <f t="shared" ca="1" si="143"/>
        <v/>
      </c>
      <c r="T293" s="741" t="str">
        <f t="shared" ca="1" si="144"/>
        <v/>
      </c>
      <c r="U293" s="740" t="str">
        <f t="shared" ca="1" si="145"/>
        <v/>
      </c>
      <c r="V293" s="741" t="str">
        <f t="shared" ca="1" si="146"/>
        <v/>
      </c>
      <c r="W293" s="738" t="str">
        <f t="shared" ca="1" si="138"/>
        <v/>
      </c>
      <c r="X293" s="739" t="str">
        <f t="shared" ca="1" si="139"/>
        <v/>
      </c>
      <c r="Y293" s="362" t="e">
        <f ca="1">IF(OR(X293="% of Reading",X293="% of F.S"),1,INDEX(C$3:J$27,MATCH(X293,B$3:B$27,0),MATCH(AA293,C$2:J$2,0)))</f>
        <v>#N/A</v>
      </c>
      <c r="Z293" s="734" t="e">
        <f t="shared" ca="1" si="140"/>
        <v>#VALUE!</v>
      </c>
      <c r="AA293" s="735">
        <f t="shared" ca="1" si="141"/>
        <v>0</v>
      </c>
    </row>
    <row r="294" spans="2:27" ht="15" customHeight="1">
      <c r="B294" s="357">
        <f t="shared" si="147"/>
        <v>0</v>
      </c>
      <c r="C294" s="742">
        <f>Pressure_4_R4!E15</f>
        <v>0</v>
      </c>
      <c r="D294" s="743">
        <f>Pressure_4_R4!F15</f>
        <v>0</v>
      </c>
      <c r="E294" s="361">
        <f t="shared" si="142"/>
        <v>0</v>
      </c>
      <c r="F294" s="362" t="e">
        <f ca="1">INDEX($C$3:$J$27,MATCH(D294,$C$2:$J$2,0),MATCH(H294,$B$3:$B$27,0))</f>
        <v>#N/A</v>
      </c>
      <c r="G294" s="380" t="e">
        <f t="shared" ca="1" si="133"/>
        <v>#N/A</v>
      </c>
      <c r="H294" s="382">
        <f t="shared" ca="1" si="148"/>
        <v>0</v>
      </c>
      <c r="I294" s="358" t="str">
        <f t="shared" ca="1" si="149"/>
        <v/>
      </c>
      <c r="J294" s="359" t="str">
        <f t="shared" ca="1" si="150"/>
        <v/>
      </c>
      <c r="K294" s="358" t="str">
        <f t="shared" ca="1" si="151"/>
        <v/>
      </c>
      <c r="L294" s="361" t="str">
        <f t="shared" ca="1" si="152"/>
        <v/>
      </c>
      <c r="M294" s="383" t="str">
        <f t="shared" ca="1" si="134"/>
        <v/>
      </c>
      <c r="N294" s="383" t="str">
        <f t="shared" ca="1" si="135"/>
        <v/>
      </c>
      <c r="O294" s="327">
        <f t="shared" si="136"/>
        <v>0</v>
      </c>
      <c r="P294" s="370" t="e">
        <f ca="1">INDEX($C$3:$J$27,MATCH(D294,$C$2:$J$2,0),MATCH(H294,$B$3:$B$27,0))</f>
        <v>#N/A</v>
      </c>
      <c r="Q294" s="403" t="e">
        <f t="shared" ca="1" si="137"/>
        <v>#N/A</v>
      </c>
      <c r="R294" s="356"/>
      <c r="S294" s="740" t="str">
        <f t="shared" ca="1" si="143"/>
        <v/>
      </c>
      <c r="T294" s="741" t="str">
        <f t="shared" ca="1" si="144"/>
        <v/>
      </c>
      <c r="U294" s="740" t="str">
        <f t="shared" ca="1" si="145"/>
        <v/>
      </c>
      <c r="V294" s="741" t="str">
        <f t="shared" ca="1" si="146"/>
        <v/>
      </c>
      <c r="W294" s="738" t="str">
        <f t="shared" ca="1" si="138"/>
        <v/>
      </c>
      <c r="X294" s="739" t="str">
        <f t="shared" ca="1" si="139"/>
        <v/>
      </c>
      <c r="Y294" s="362" t="e">
        <f ca="1">IF(OR(X294="% of Reading",X294="% of F.S"),1,INDEX(C$3:J$27,MATCH(X294,B$3:B$27,0),MATCH(AA294,C$2:J$2,0)))</f>
        <v>#N/A</v>
      </c>
      <c r="Z294" s="734" t="e">
        <f t="shared" ca="1" si="140"/>
        <v>#VALUE!</v>
      </c>
      <c r="AA294" s="735">
        <f t="shared" ca="1" si="141"/>
        <v>0</v>
      </c>
    </row>
    <row r="295" spans="2:27" ht="15" customHeight="1">
      <c r="B295" s="357">
        <f t="shared" si="147"/>
        <v>0</v>
      </c>
      <c r="C295" s="742">
        <f>Pressure_4_R4!E16</f>
        <v>0</v>
      </c>
      <c r="D295" s="743">
        <f>Pressure_4_R4!F16</f>
        <v>0</v>
      </c>
      <c r="E295" s="361">
        <f t="shared" si="142"/>
        <v>0</v>
      </c>
      <c r="F295" s="362" t="e">
        <f ca="1">INDEX($C$3:$J$27,MATCH(D295,$C$2:$J$2,0),MATCH(H295,$B$3:$B$27,0))</f>
        <v>#N/A</v>
      </c>
      <c r="G295" s="380" t="e">
        <f t="shared" ca="1" si="133"/>
        <v>#N/A</v>
      </c>
      <c r="H295" s="382">
        <f t="shared" ca="1" si="148"/>
        <v>0</v>
      </c>
      <c r="I295" s="358" t="str">
        <f t="shared" ca="1" si="149"/>
        <v/>
      </c>
      <c r="J295" s="359" t="str">
        <f t="shared" ca="1" si="150"/>
        <v/>
      </c>
      <c r="K295" s="358" t="str">
        <f t="shared" ca="1" si="151"/>
        <v/>
      </c>
      <c r="L295" s="361" t="str">
        <f t="shared" ca="1" si="152"/>
        <v/>
      </c>
      <c r="M295" s="383" t="str">
        <f t="shared" ca="1" si="134"/>
        <v/>
      </c>
      <c r="N295" s="383" t="str">
        <f t="shared" ca="1" si="135"/>
        <v/>
      </c>
      <c r="O295" s="327">
        <f t="shared" si="136"/>
        <v>0</v>
      </c>
      <c r="P295" s="370" t="e">
        <f ca="1">INDEX($C$3:$J$27,MATCH(D295,$C$2:$J$2,0),MATCH(H295,$B$3:$B$27,0))</f>
        <v>#N/A</v>
      </c>
      <c r="Q295" s="403" t="e">
        <f t="shared" ca="1" si="137"/>
        <v>#N/A</v>
      </c>
      <c r="R295" s="356"/>
      <c r="S295" s="740" t="str">
        <f t="shared" ca="1" si="143"/>
        <v/>
      </c>
      <c r="T295" s="741" t="str">
        <f t="shared" ca="1" si="144"/>
        <v/>
      </c>
      <c r="U295" s="740" t="str">
        <f t="shared" ca="1" si="145"/>
        <v/>
      </c>
      <c r="V295" s="741" t="str">
        <f t="shared" ca="1" si="146"/>
        <v/>
      </c>
      <c r="W295" s="738" t="str">
        <f t="shared" ca="1" si="138"/>
        <v/>
      </c>
      <c r="X295" s="739" t="str">
        <f t="shared" ca="1" si="139"/>
        <v/>
      </c>
      <c r="Y295" s="362" t="e">
        <f ca="1">IF(OR(X295="% of Reading",X295="% of F.S"),1,INDEX(C$3:J$27,MATCH(X295,B$3:B$27,0),MATCH(AA295,C$2:J$2,0)))</f>
        <v>#N/A</v>
      </c>
      <c r="Z295" s="734" t="e">
        <f t="shared" ca="1" si="140"/>
        <v>#VALUE!</v>
      </c>
      <c r="AA295" s="735">
        <f t="shared" ca="1" si="141"/>
        <v>0</v>
      </c>
    </row>
    <row r="296" spans="2:27" ht="15" customHeight="1">
      <c r="B296" s="357">
        <f t="shared" si="147"/>
        <v>0</v>
      </c>
      <c r="C296" s="742">
        <f>Pressure_4_R4!E17</f>
        <v>0</v>
      </c>
      <c r="D296" s="743">
        <f>Pressure_4_R4!F17</f>
        <v>0</v>
      </c>
      <c r="E296" s="361">
        <f t="shared" si="142"/>
        <v>0</v>
      </c>
      <c r="F296" s="362" t="e">
        <f ca="1">INDEX($C$3:$J$27,MATCH(D296,$C$2:$J$2,0),MATCH(H296,$B$3:$B$27,0))</f>
        <v>#N/A</v>
      </c>
      <c r="G296" s="380" t="e">
        <f t="shared" ca="1" si="133"/>
        <v>#N/A</v>
      </c>
      <c r="H296" s="382">
        <f t="shared" ca="1" si="148"/>
        <v>0</v>
      </c>
      <c r="I296" s="358" t="str">
        <f t="shared" ca="1" si="149"/>
        <v/>
      </c>
      <c r="J296" s="359" t="str">
        <f t="shared" ca="1" si="150"/>
        <v/>
      </c>
      <c r="K296" s="358" t="str">
        <f t="shared" ca="1" si="151"/>
        <v/>
      </c>
      <c r="L296" s="361" t="str">
        <f t="shared" ca="1" si="152"/>
        <v/>
      </c>
      <c r="M296" s="383" t="str">
        <f t="shared" ca="1" si="134"/>
        <v/>
      </c>
      <c r="N296" s="383" t="str">
        <f t="shared" ca="1" si="135"/>
        <v/>
      </c>
      <c r="O296" s="327">
        <f t="shared" si="136"/>
        <v>0</v>
      </c>
      <c r="P296" s="370" t="e">
        <f ca="1">INDEX($C$3:$J$27,MATCH(D296,$C$2:$J$2,0),MATCH(H296,$B$3:$B$27,0))</f>
        <v>#N/A</v>
      </c>
      <c r="Q296" s="403" t="e">
        <f t="shared" ca="1" si="137"/>
        <v>#N/A</v>
      </c>
      <c r="R296" s="356"/>
      <c r="S296" s="740" t="str">
        <f t="shared" ca="1" si="143"/>
        <v/>
      </c>
      <c r="T296" s="741" t="str">
        <f t="shared" ca="1" si="144"/>
        <v/>
      </c>
      <c r="U296" s="740" t="str">
        <f t="shared" ca="1" si="145"/>
        <v/>
      </c>
      <c r="V296" s="741" t="str">
        <f t="shared" ca="1" si="146"/>
        <v/>
      </c>
      <c r="W296" s="738" t="str">
        <f t="shared" ca="1" si="138"/>
        <v/>
      </c>
      <c r="X296" s="739" t="str">
        <f t="shared" ca="1" si="139"/>
        <v/>
      </c>
      <c r="Y296" s="362" t="e">
        <f ca="1">IF(OR(X296="% of Reading",X296="% of F.S"),1,INDEX(C$3:J$27,MATCH(X296,B$3:B$27,0),MATCH(AA296,C$2:J$2,0)))</f>
        <v>#N/A</v>
      </c>
      <c r="Z296" s="734" t="e">
        <f t="shared" ca="1" si="140"/>
        <v>#VALUE!</v>
      </c>
      <c r="AA296" s="735">
        <f t="shared" ca="1" si="141"/>
        <v>0</v>
      </c>
    </row>
    <row r="297" spans="2:27" ht="15" customHeight="1">
      <c r="B297" s="357">
        <f t="shared" si="147"/>
        <v>0</v>
      </c>
      <c r="C297" s="742">
        <f>Pressure_4_R4!E18</f>
        <v>0</v>
      </c>
      <c r="D297" s="743">
        <f>Pressure_4_R4!F18</f>
        <v>0</v>
      </c>
      <c r="E297" s="361">
        <f t="shared" si="142"/>
        <v>0</v>
      </c>
      <c r="F297" s="362" t="e">
        <f ca="1">INDEX($C$3:$J$27,MATCH(D297,$C$2:$J$2,0),MATCH(H297,$B$3:$B$27,0))</f>
        <v>#N/A</v>
      </c>
      <c r="G297" s="380" t="e">
        <f t="shared" ca="1" si="133"/>
        <v>#N/A</v>
      </c>
      <c r="H297" s="382">
        <f t="shared" ca="1" si="148"/>
        <v>0</v>
      </c>
      <c r="I297" s="358" t="str">
        <f t="shared" ca="1" si="149"/>
        <v/>
      </c>
      <c r="J297" s="359" t="str">
        <f t="shared" ca="1" si="150"/>
        <v/>
      </c>
      <c r="K297" s="358" t="str">
        <f t="shared" ca="1" si="151"/>
        <v/>
      </c>
      <c r="L297" s="361" t="str">
        <f t="shared" ca="1" si="152"/>
        <v/>
      </c>
      <c r="M297" s="383" t="str">
        <f t="shared" ca="1" si="134"/>
        <v/>
      </c>
      <c r="N297" s="383" t="str">
        <f t="shared" ca="1" si="135"/>
        <v/>
      </c>
      <c r="O297" s="327">
        <f t="shared" si="136"/>
        <v>0</v>
      </c>
      <c r="P297" s="370" t="e">
        <f ca="1">INDEX($C$3:$J$27,MATCH(D297,$C$2:$J$2,0),MATCH(H297,$B$3:$B$27,0))</f>
        <v>#N/A</v>
      </c>
      <c r="Q297" s="403" t="e">
        <f t="shared" ca="1" si="137"/>
        <v>#N/A</v>
      </c>
      <c r="R297" s="356"/>
      <c r="S297" s="740" t="str">
        <f t="shared" ca="1" si="143"/>
        <v/>
      </c>
      <c r="T297" s="741" t="str">
        <f t="shared" ca="1" si="144"/>
        <v/>
      </c>
      <c r="U297" s="740" t="str">
        <f t="shared" ca="1" si="145"/>
        <v/>
      </c>
      <c r="V297" s="741" t="str">
        <f t="shared" ca="1" si="146"/>
        <v/>
      </c>
      <c r="W297" s="738" t="str">
        <f t="shared" ca="1" si="138"/>
        <v/>
      </c>
      <c r="X297" s="739" t="str">
        <f t="shared" ca="1" si="139"/>
        <v/>
      </c>
      <c r="Y297" s="362" t="e">
        <f ca="1">IF(OR(X297="% of Reading",X297="% of F.S"),1,INDEX(C$3:J$27,MATCH(X297,B$3:B$27,0),MATCH(AA297,C$2:J$2,0)))</f>
        <v>#N/A</v>
      </c>
      <c r="Z297" s="734" t="e">
        <f t="shared" ca="1" si="140"/>
        <v>#VALUE!</v>
      </c>
      <c r="AA297" s="735">
        <f t="shared" ca="1" si="141"/>
        <v>0</v>
      </c>
    </row>
    <row r="298" spans="2:27" ht="15" customHeight="1">
      <c r="B298" s="357">
        <f t="shared" si="147"/>
        <v>0</v>
      </c>
      <c r="C298" s="742">
        <f>Pressure_4_R4!E19</f>
        <v>0</v>
      </c>
      <c r="D298" s="743">
        <f>Pressure_4_R4!F19</f>
        <v>0</v>
      </c>
      <c r="E298" s="361">
        <f t="shared" si="142"/>
        <v>0</v>
      </c>
      <c r="F298" s="362" t="e">
        <f ca="1">INDEX($C$3:$J$27,MATCH(D298,$C$2:$J$2,0),MATCH(H298,$B$3:$B$27,0))</f>
        <v>#N/A</v>
      </c>
      <c r="G298" s="380" t="e">
        <f t="shared" ca="1" si="133"/>
        <v>#N/A</v>
      </c>
      <c r="H298" s="382">
        <f t="shared" ca="1" si="148"/>
        <v>0</v>
      </c>
      <c r="I298" s="358" t="str">
        <f t="shared" ca="1" si="149"/>
        <v/>
      </c>
      <c r="J298" s="359" t="str">
        <f t="shared" ca="1" si="150"/>
        <v/>
      </c>
      <c r="K298" s="358" t="str">
        <f t="shared" ca="1" si="151"/>
        <v/>
      </c>
      <c r="L298" s="361" t="str">
        <f t="shared" ca="1" si="152"/>
        <v/>
      </c>
      <c r="M298" s="383" t="str">
        <f t="shared" ca="1" si="134"/>
        <v/>
      </c>
      <c r="N298" s="383" t="str">
        <f t="shared" ca="1" si="135"/>
        <v/>
      </c>
      <c r="O298" s="327">
        <f t="shared" si="136"/>
        <v>0</v>
      </c>
      <c r="P298" s="370" t="e">
        <f ca="1">INDEX($C$3:$J$27,MATCH(D298,$C$2:$J$2,0),MATCH(H298,$B$3:$B$27,0))</f>
        <v>#N/A</v>
      </c>
      <c r="Q298" s="403" t="e">
        <f t="shared" ca="1" si="137"/>
        <v>#N/A</v>
      </c>
      <c r="R298" s="356"/>
      <c r="S298" s="740" t="str">
        <f t="shared" ca="1" si="143"/>
        <v/>
      </c>
      <c r="T298" s="741" t="str">
        <f t="shared" ca="1" si="144"/>
        <v/>
      </c>
      <c r="U298" s="740" t="str">
        <f t="shared" ca="1" si="145"/>
        <v/>
      </c>
      <c r="V298" s="741" t="str">
        <f t="shared" ca="1" si="146"/>
        <v/>
      </c>
      <c r="W298" s="738" t="str">
        <f t="shared" ca="1" si="138"/>
        <v/>
      </c>
      <c r="X298" s="739" t="str">
        <f t="shared" ca="1" si="139"/>
        <v/>
      </c>
      <c r="Y298" s="362" t="e">
        <f ca="1">IF(OR(X298="% of Reading",X298="% of F.S"),1,INDEX(C$3:J$27,MATCH(X298,B$3:B$27,0),MATCH(AA298,C$2:J$2,0)))</f>
        <v>#N/A</v>
      </c>
      <c r="Z298" s="734" t="e">
        <f t="shared" ca="1" si="140"/>
        <v>#VALUE!</v>
      </c>
      <c r="AA298" s="735">
        <f t="shared" ca="1" si="141"/>
        <v>0</v>
      </c>
    </row>
    <row r="299" spans="2:27" ht="15" customHeight="1">
      <c r="B299" s="357">
        <f t="shared" si="147"/>
        <v>0</v>
      </c>
      <c r="C299" s="742">
        <f>Pressure_4_R4!E20</f>
        <v>0</v>
      </c>
      <c r="D299" s="743">
        <f>Pressure_4_R4!F20</f>
        <v>0</v>
      </c>
      <c r="E299" s="361">
        <f t="shared" si="142"/>
        <v>0</v>
      </c>
      <c r="F299" s="362" t="e">
        <f ca="1">INDEX($C$3:$J$27,MATCH(D299,$C$2:$J$2,0),MATCH(H299,$B$3:$B$27,0))</f>
        <v>#N/A</v>
      </c>
      <c r="G299" s="380" t="e">
        <f t="shared" ca="1" si="133"/>
        <v>#N/A</v>
      </c>
      <c r="H299" s="382">
        <f t="shared" ca="1" si="148"/>
        <v>0</v>
      </c>
      <c r="I299" s="358" t="str">
        <f t="shared" ca="1" si="149"/>
        <v/>
      </c>
      <c r="J299" s="359" t="str">
        <f t="shared" ca="1" si="150"/>
        <v/>
      </c>
      <c r="K299" s="358" t="str">
        <f t="shared" ca="1" si="151"/>
        <v/>
      </c>
      <c r="L299" s="361" t="str">
        <f t="shared" ca="1" si="152"/>
        <v/>
      </c>
      <c r="M299" s="383" t="str">
        <f t="shared" ca="1" si="134"/>
        <v/>
      </c>
      <c r="N299" s="383" t="str">
        <f t="shared" ca="1" si="135"/>
        <v/>
      </c>
      <c r="O299" s="327">
        <f t="shared" si="136"/>
        <v>0</v>
      </c>
      <c r="P299" s="370" t="e">
        <f ca="1">INDEX($C$3:$J$27,MATCH(D299,$C$2:$J$2,0),MATCH(H299,$B$3:$B$27,0))</f>
        <v>#N/A</v>
      </c>
      <c r="Q299" s="403" t="e">
        <f t="shared" ca="1" si="137"/>
        <v>#N/A</v>
      </c>
      <c r="R299" s="356"/>
      <c r="S299" s="740" t="str">
        <f t="shared" ca="1" si="143"/>
        <v/>
      </c>
      <c r="T299" s="741" t="str">
        <f t="shared" ca="1" si="144"/>
        <v/>
      </c>
      <c r="U299" s="740" t="str">
        <f t="shared" ca="1" si="145"/>
        <v/>
      </c>
      <c r="V299" s="741" t="str">
        <f t="shared" ca="1" si="146"/>
        <v/>
      </c>
      <c r="W299" s="738" t="str">
        <f t="shared" ca="1" si="138"/>
        <v/>
      </c>
      <c r="X299" s="739" t="str">
        <f t="shared" ca="1" si="139"/>
        <v/>
      </c>
      <c r="Y299" s="362" t="e">
        <f ca="1">IF(OR(X299="% of Reading",X299="% of F.S"),1,INDEX(C$3:J$27,MATCH(X299,B$3:B$27,0),MATCH(AA299,C$2:J$2,0)))</f>
        <v>#N/A</v>
      </c>
      <c r="Z299" s="734" t="e">
        <f t="shared" ca="1" si="140"/>
        <v>#VALUE!</v>
      </c>
      <c r="AA299" s="735">
        <f t="shared" ca="1" si="141"/>
        <v>0</v>
      </c>
    </row>
    <row r="300" spans="2:27" ht="15" customHeight="1">
      <c r="B300" s="357">
        <f t="shared" si="147"/>
        <v>0</v>
      </c>
      <c r="C300" s="742">
        <f>Pressure_4_R4!E21</f>
        <v>0</v>
      </c>
      <c r="D300" s="743">
        <f>Pressure_4_R4!F21</f>
        <v>0</v>
      </c>
      <c r="E300" s="361">
        <f t="shared" si="142"/>
        <v>0</v>
      </c>
      <c r="F300" s="362" t="e">
        <f ca="1">INDEX($C$3:$J$27,MATCH(D300,$C$2:$J$2,0),MATCH(H300,$B$3:$B$27,0))</f>
        <v>#N/A</v>
      </c>
      <c r="G300" s="380" t="e">
        <f t="shared" ca="1" si="133"/>
        <v>#N/A</v>
      </c>
      <c r="H300" s="382">
        <f t="shared" ca="1" si="148"/>
        <v>0</v>
      </c>
      <c r="I300" s="358" t="str">
        <f t="shared" ca="1" si="149"/>
        <v/>
      </c>
      <c r="J300" s="359" t="str">
        <f t="shared" ca="1" si="150"/>
        <v/>
      </c>
      <c r="K300" s="358" t="str">
        <f t="shared" ca="1" si="151"/>
        <v/>
      </c>
      <c r="L300" s="361" t="str">
        <f t="shared" ca="1" si="152"/>
        <v/>
      </c>
      <c r="M300" s="383" t="str">
        <f t="shared" ca="1" si="134"/>
        <v/>
      </c>
      <c r="N300" s="383" t="str">
        <f t="shared" ca="1" si="135"/>
        <v/>
      </c>
      <c r="O300" s="327">
        <f t="shared" si="136"/>
        <v>0</v>
      </c>
      <c r="P300" s="370" t="e">
        <f ca="1">INDEX($C$3:$J$27,MATCH(D300,$C$2:$J$2,0),MATCH(H300,$B$3:$B$27,0))</f>
        <v>#N/A</v>
      </c>
      <c r="Q300" s="403" t="e">
        <f t="shared" ca="1" si="137"/>
        <v>#N/A</v>
      </c>
      <c r="R300" s="356"/>
      <c r="S300" s="740" t="str">
        <f t="shared" ca="1" si="143"/>
        <v/>
      </c>
      <c r="T300" s="741" t="str">
        <f t="shared" ca="1" si="144"/>
        <v/>
      </c>
      <c r="U300" s="740" t="str">
        <f t="shared" ca="1" si="145"/>
        <v/>
      </c>
      <c r="V300" s="741" t="str">
        <f t="shared" ca="1" si="146"/>
        <v/>
      </c>
      <c r="W300" s="738" t="str">
        <f t="shared" ca="1" si="138"/>
        <v/>
      </c>
      <c r="X300" s="739" t="str">
        <f t="shared" ca="1" si="139"/>
        <v/>
      </c>
      <c r="Y300" s="362" t="e">
        <f ca="1">IF(OR(X300="% of Reading",X300="% of F.S"),1,INDEX(C$3:J$27,MATCH(X300,B$3:B$27,0),MATCH(AA300,C$2:J$2,0)))</f>
        <v>#N/A</v>
      </c>
      <c r="Z300" s="734" t="e">
        <f t="shared" ca="1" si="140"/>
        <v>#VALUE!</v>
      </c>
      <c r="AA300" s="735">
        <f t="shared" ca="1" si="141"/>
        <v>0</v>
      </c>
    </row>
    <row r="301" spans="2:27" ht="15" customHeight="1">
      <c r="B301" s="357">
        <f t="shared" si="147"/>
        <v>0</v>
      </c>
      <c r="C301" s="742">
        <f>Pressure_4_R4!E22</f>
        <v>0</v>
      </c>
      <c r="D301" s="743">
        <f>Pressure_4_R4!F22</f>
        <v>0</v>
      </c>
      <c r="E301" s="361">
        <f t="shared" si="142"/>
        <v>0</v>
      </c>
      <c r="F301" s="362" t="e">
        <f ca="1">INDEX($C$3:$J$27,MATCH(D301,$C$2:$J$2,0),MATCH(H301,$B$3:$B$27,0))</f>
        <v>#N/A</v>
      </c>
      <c r="G301" s="380" t="e">
        <f t="shared" ca="1" si="133"/>
        <v>#N/A</v>
      </c>
      <c r="H301" s="382">
        <f t="shared" ca="1" si="148"/>
        <v>0</v>
      </c>
      <c r="I301" s="358" t="str">
        <f t="shared" ca="1" si="149"/>
        <v/>
      </c>
      <c r="J301" s="359" t="str">
        <f t="shared" ca="1" si="150"/>
        <v/>
      </c>
      <c r="K301" s="358" t="str">
        <f t="shared" ca="1" si="151"/>
        <v/>
      </c>
      <c r="L301" s="361" t="str">
        <f t="shared" ca="1" si="152"/>
        <v/>
      </c>
      <c r="M301" s="383" t="str">
        <f t="shared" ca="1" si="134"/>
        <v/>
      </c>
      <c r="N301" s="383" t="str">
        <f t="shared" ca="1" si="135"/>
        <v/>
      </c>
      <c r="O301" s="327">
        <f t="shared" si="136"/>
        <v>0</v>
      </c>
      <c r="P301" s="370" t="e">
        <f ca="1">INDEX($C$3:$J$27,MATCH(D301,$C$2:$J$2,0),MATCH(H301,$B$3:$B$27,0))</f>
        <v>#N/A</v>
      </c>
      <c r="Q301" s="403" t="e">
        <f t="shared" ca="1" si="137"/>
        <v>#N/A</v>
      </c>
      <c r="R301" s="356"/>
      <c r="S301" s="740" t="str">
        <f t="shared" ca="1" si="143"/>
        <v/>
      </c>
      <c r="T301" s="741" t="str">
        <f t="shared" ca="1" si="144"/>
        <v/>
      </c>
      <c r="U301" s="740" t="str">
        <f t="shared" ca="1" si="145"/>
        <v/>
      </c>
      <c r="V301" s="741" t="str">
        <f t="shared" ca="1" si="146"/>
        <v/>
      </c>
      <c r="W301" s="738" t="str">
        <f t="shared" ca="1" si="138"/>
        <v/>
      </c>
      <c r="X301" s="739" t="str">
        <f t="shared" ca="1" si="139"/>
        <v/>
      </c>
      <c r="Y301" s="362" t="e">
        <f ca="1">IF(OR(X301="% of Reading",X301="% of F.S"),1,INDEX(C$3:J$27,MATCH(X301,B$3:B$27,0),MATCH(AA301,C$2:J$2,0)))</f>
        <v>#N/A</v>
      </c>
      <c r="Z301" s="734" t="e">
        <f t="shared" ca="1" si="140"/>
        <v>#VALUE!</v>
      </c>
      <c r="AA301" s="735">
        <f t="shared" ca="1" si="141"/>
        <v>0</v>
      </c>
    </row>
    <row r="302" spans="2:27" ht="15" customHeight="1">
      <c r="B302" s="357">
        <f t="shared" si="147"/>
        <v>0</v>
      </c>
      <c r="C302" s="742">
        <f>Pressure_4_R4!E23</f>
        <v>0</v>
      </c>
      <c r="D302" s="743">
        <f>Pressure_4_R4!F23</f>
        <v>0</v>
      </c>
      <c r="E302" s="361">
        <f t="shared" si="142"/>
        <v>0</v>
      </c>
      <c r="F302" s="362" t="e">
        <f ca="1">INDEX($C$3:$J$27,MATCH(D302,$C$2:$J$2,0),MATCH(H302,$B$3:$B$27,0))</f>
        <v>#N/A</v>
      </c>
      <c r="G302" s="380" t="e">
        <f t="shared" ca="1" si="133"/>
        <v>#N/A</v>
      </c>
      <c r="H302" s="382">
        <f t="shared" ca="1" si="148"/>
        <v>0</v>
      </c>
      <c r="I302" s="358" t="str">
        <f t="shared" ca="1" si="149"/>
        <v/>
      </c>
      <c r="J302" s="359" t="str">
        <f t="shared" ca="1" si="150"/>
        <v/>
      </c>
      <c r="K302" s="358" t="str">
        <f t="shared" ca="1" si="151"/>
        <v/>
      </c>
      <c r="L302" s="361" t="str">
        <f t="shared" ca="1" si="152"/>
        <v/>
      </c>
      <c r="M302" s="383" t="str">
        <f t="shared" ca="1" si="134"/>
        <v/>
      </c>
      <c r="N302" s="383" t="str">
        <f t="shared" ca="1" si="135"/>
        <v/>
      </c>
      <c r="O302" s="327">
        <f t="shared" si="136"/>
        <v>0</v>
      </c>
      <c r="P302" s="370" t="e">
        <f ca="1">INDEX($C$3:$J$27,MATCH(D302,$C$2:$J$2,0),MATCH(H302,$B$3:$B$27,0))</f>
        <v>#N/A</v>
      </c>
      <c r="Q302" s="403" t="e">
        <f t="shared" ca="1" si="137"/>
        <v>#N/A</v>
      </c>
      <c r="R302" s="356"/>
      <c r="S302" s="740" t="str">
        <f t="shared" ca="1" si="143"/>
        <v/>
      </c>
      <c r="T302" s="741" t="str">
        <f t="shared" ca="1" si="144"/>
        <v/>
      </c>
      <c r="U302" s="740" t="str">
        <f t="shared" ca="1" si="145"/>
        <v/>
      </c>
      <c r="V302" s="741" t="str">
        <f t="shared" ca="1" si="146"/>
        <v/>
      </c>
      <c r="W302" s="738" t="str">
        <f t="shared" ca="1" si="138"/>
        <v/>
      </c>
      <c r="X302" s="739" t="str">
        <f t="shared" ca="1" si="139"/>
        <v/>
      </c>
      <c r="Y302" s="362" t="e">
        <f ca="1">IF(OR(X302="% of Reading",X302="% of F.S"),1,INDEX(C$3:J$27,MATCH(X302,B$3:B$27,0),MATCH(AA302,C$2:J$2,0)))</f>
        <v>#N/A</v>
      </c>
      <c r="Z302" s="734" t="e">
        <f t="shared" ca="1" si="140"/>
        <v>#VALUE!</v>
      </c>
      <c r="AA302" s="735">
        <f t="shared" ca="1" si="141"/>
        <v>0</v>
      </c>
    </row>
    <row r="303" spans="2:27" ht="15" customHeight="1">
      <c r="B303" s="357">
        <f t="shared" si="147"/>
        <v>0</v>
      </c>
      <c r="C303" s="742">
        <f>Pressure_4_R4!E24</f>
        <v>0</v>
      </c>
      <c r="D303" s="743">
        <f>Pressure_4_R4!F24</f>
        <v>0</v>
      </c>
      <c r="E303" s="361">
        <f t="shared" si="142"/>
        <v>0</v>
      </c>
      <c r="F303" s="362" t="e">
        <f ca="1">INDEX($C$3:$J$27,MATCH(D303,$C$2:$J$2,0),MATCH(H303,$B$3:$B$27,0))</f>
        <v>#N/A</v>
      </c>
      <c r="G303" s="380" t="e">
        <f t="shared" ca="1" si="133"/>
        <v>#N/A</v>
      </c>
      <c r="H303" s="382">
        <f t="shared" ca="1" si="148"/>
        <v>0</v>
      </c>
      <c r="I303" s="358" t="str">
        <f t="shared" ca="1" si="149"/>
        <v/>
      </c>
      <c r="J303" s="359" t="str">
        <f t="shared" ca="1" si="150"/>
        <v/>
      </c>
      <c r="K303" s="358" t="str">
        <f t="shared" ca="1" si="151"/>
        <v/>
      </c>
      <c r="L303" s="361" t="str">
        <f t="shared" ca="1" si="152"/>
        <v/>
      </c>
      <c r="M303" s="383" t="str">
        <f t="shared" ca="1" si="134"/>
        <v/>
      </c>
      <c r="N303" s="383" t="str">
        <f t="shared" ca="1" si="135"/>
        <v/>
      </c>
      <c r="O303" s="327">
        <f t="shared" si="136"/>
        <v>0</v>
      </c>
      <c r="P303" s="370" t="e">
        <f ca="1">INDEX($C$3:$J$27,MATCH(D303,$C$2:$J$2,0),MATCH(H303,$B$3:$B$27,0))</f>
        <v>#N/A</v>
      </c>
      <c r="Q303" s="403" t="e">
        <f t="shared" ca="1" si="137"/>
        <v>#N/A</v>
      </c>
      <c r="R303" s="356"/>
      <c r="S303" s="740" t="str">
        <f t="shared" ca="1" si="143"/>
        <v/>
      </c>
      <c r="T303" s="741" t="str">
        <f t="shared" ca="1" si="144"/>
        <v/>
      </c>
      <c r="U303" s="740" t="str">
        <f t="shared" ca="1" si="145"/>
        <v/>
      </c>
      <c r="V303" s="741" t="str">
        <f t="shared" ca="1" si="146"/>
        <v/>
      </c>
      <c r="W303" s="738" t="str">
        <f t="shared" ca="1" si="138"/>
        <v/>
      </c>
      <c r="X303" s="739" t="str">
        <f t="shared" ca="1" si="139"/>
        <v/>
      </c>
      <c r="Y303" s="362" t="e">
        <f ca="1">IF(OR(X303="% of Reading",X303="% of F.S"),1,INDEX(C$3:J$27,MATCH(X303,B$3:B$27,0),MATCH(AA303,C$2:J$2,0)))</f>
        <v>#N/A</v>
      </c>
      <c r="Z303" s="734" t="e">
        <f t="shared" ca="1" si="140"/>
        <v>#VALUE!</v>
      </c>
      <c r="AA303" s="735">
        <f t="shared" ca="1" si="141"/>
        <v>0</v>
      </c>
    </row>
    <row r="304" spans="2:27" ht="15" customHeight="1">
      <c r="B304" s="357">
        <f t="shared" si="147"/>
        <v>0</v>
      </c>
      <c r="C304" s="742">
        <f>Pressure_4_R4!E25</f>
        <v>0</v>
      </c>
      <c r="D304" s="743">
        <f>Pressure_4_R4!F25</f>
        <v>0</v>
      </c>
      <c r="E304" s="361">
        <f t="shared" si="142"/>
        <v>0</v>
      </c>
      <c r="F304" s="362" t="e">
        <f ca="1">INDEX($C$3:$J$27,MATCH(D304,$C$2:$J$2,0),MATCH(H304,$B$3:$B$27,0))</f>
        <v>#N/A</v>
      </c>
      <c r="G304" s="380" t="e">
        <f t="shared" ca="1" si="133"/>
        <v>#N/A</v>
      </c>
      <c r="H304" s="382">
        <f t="shared" ca="1" si="148"/>
        <v>0</v>
      </c>
      <c r="I304" s="358" t="str">
        <f t="shared" ca="1" si="149"/>
        <v/>
      </c>
      <c r="J304" s="359" t="str">
        <f t="shared" ca="1" si="150"/>
        <v/>
      </c>
      <c r="K304" s="358" t="str">
        <f t="shared" ca="1" si="151"/>
        <v/>
      </c>
      <c r="L304" s="361" t="str">
        <f t="shared" ca="1" si="152"/>
        <v/>
      </c>
      <c r="M304" s="383" t="str">
        <f t="shared" ca="1" si="134"/>
        <v/>
      </c>
      <c r="N304" s="383" t="str">
        <f t="shared" ca="1" si="135"/>
        <v/>
      </c>
      <c r="O304" s="327">
        <f t="shared" si="136"/>
        <v>0</v>
      </c>
      <c r="P304" s="370" t="e">
        <f ca="1">INDEX($C$3:$J$27,MATCH(D304,$C$2:$J$2,0),MATCH(H304,$B$3:$B$27,0))</f>
        <v>#N/A</v>
      </c>
      <c r="Q304" s="403" t="e">
        <f t="shared" ca="1" si="137"/>
        <v>#N/A</v>
      </c>
      <c r="R304" s="356"/>
      <c r="S304" s="740" t="str">
        <f t="shared" ca="1" si="143"/>
        <v/>
      </c>
      <c r="T304" s="741" t="str">
        <f t="shared" ca="1" si="144"/>
        <v/>
      </c>
      <c r="U304" s="740" t="str">
        <f t="shared" ca="1" si="145"/>
        <v/>
      </c>
      <c r="V304" s="741" t="str">
        <f t="shared" ca="1" si="146"/>
        <v/>
      </c>
      <c r="W304" s="738" t="str">
        <f t="shared" ca="1" si="138"/>
        <v/>
      </c>
      <c r="X304" s="739" t="str">
        <f t="shared" ca="1" si="139"/>
        <v/>
      </c>
      <c r="Y304" s="362" t="e">
        <f ca="1">IF(OR(X304="% of Reading",X304="% of F.S"),1,INDEX(C$3:J$27,MATCH(X304,B$3:B$27,0),MATCH(AA304,C$2:J$2,0)))</f>
        <v>#N/A</v>
      </c>
      <c r="Z304" s="734" t="e">
        <f t="shared" ca="1" si="140"/>
        <v>#VALUE!</v>
      </c>
      <c r="AA304" s="735">
        <f t="shared" ca="1" si="141"/>
        <v>0</v>
      </c>
    </row>
    <row r="305" spans="1:27" ht="15" customHeight="1">
      <c r="B305" s="357">
        <f t="shared" si="147"/>
        <v>0</v>
      </c>
      <c r="C305" s="742">
        <f>Pressure_4_R4!E26</f>
        <v>0</v>
      </c>
      <c r="D305" s="743">
        <f>Pressure_4_R4!F26</f>
        <v>0</v>
      </c>
      <c r="E305" s="361">
        <f t="shared" si="142"/>
        <v>0</v>
      </c>
      <c r="F305" s="362" t="e">
        <f ca="1">INDEX($C$3:$J$27,MATCH(D305,$C$2:$J$2,0),MATCH(H305,$B$3:$B$27,0))</f>
        <v>#N/A</v>
      </c>
      <c r="G305" s="380" t="e">
        <f t="shared" ca="1" si="133"/>
        <v>#N/A</v>
      </c>
      <c r="H305" s="382">
        <f t="shared" ca="1" si="148"/>
        <v>0</v>
      </c>
      <c r="I305" s="358" t="str">
        <f t="shared" ca="1" si="149"/>
        <v/>
      </c>
      <c r="J305" s="359" t="str">
        <f t="shared" ca="1" si="150"/>
        <v/>
      </c>
      <c r="K305" s="358" t="str">
        <f t="shared" ca="1" si="151"/>
        <v/>
      </c>
      <c r="L305" s="361" t="str">
        <f t="shared" ca="1" si="152"/>
        <v/>
      </c>
      <c r="M305" s="383" t="str">
        <f t="shared" ca="1" si="134"/>
        <v/>
      </c>
      <c r="N305" s="383" t="str">
        <f t="shared" ca="1" si="135"/>
        <v/>
      </c>
      <c r="O305" s="327">
        <f t="shared" si="136"/>
        <v>0</v>
      </c>
      <c r="P305" s="370" t="e">
        <f ca="1">INDEX($C$3:$J$27,MATCH(D305,$C$2:$J$2,0),MATCH(H305,$B$3:$B$27,0))</f>
        <v>#N/A</v>
      </c>
      <c r="Q305" s="403" t="e">
        <f t="shared" ca="1" si="137"/>
        <v>#N/A</v>
      </c>
      <c r="R305" s="356"/>
      <c r="S305" s="740" t="str">
        <f t="shared" ca="1" si="143"/>
        <v/>
      </c>
      <c r="T305" s="741" t="str">
        <f t="shared" ca="1" si="144"/>
        <v/>
      </c>
      <c r="U305" s="740" t="str">
        <f t="shared" ca="1" si="145"/>
        <v/>
      </c>
      <c r="V305" s="741" t="str">
        <f t="shared" ca="1" si="146"/>
        <v/>
      </c>
      <c r="W305" s="738" t="str">
        <f t="shared" ca="1" si="138"/>
        <v/>
      </c>
      <c r="X305" s="739" t="str">
        <f t="shared" ca="1" si="139"/>
        <v/>
      </c>
      <c r="Y305" s="362" t="e">
        <f ca="1">IF(OR(X305="% of Reading",X305="% of F.S"),1,INDEX(C$3:J$27,MATCH(X305,B$3:B$27,0),MATCH(AA305,C$2:J$2,0)))</f>
        <v>#N/A</v>
      </c>
      <c r="Z305" s="734" t="e">
        <f t="shared" ca="1" si="140"/>
        <v>#VALUE!</v>
      </c>
      <c r="AA305" s="735">
        <f t="shared" ca="1" si="141"/>
        <v>0</v>
      </c>
    </row>
    <row r="306" spans="1:27" ht="15" customHeight="1">
      <c r="B306" s="357">
        <f t="shared" si="147"/>
        <v>0</v>
      </c>
      <c r="C306" s="742">
        <f>Pressure_4_R4!E27</f>
        <v>0</v>
      </c>
      <c r="D306" s="743">
        <f>Pressure_4_R4!F27</f>
        <v>0</v>
      </c>
      <c r="E306" s="361">
        <f t="shared" si="142"/>
        <v>0</v>
      </c>
      <c r="F306" s="362" t="e">
        <f ca="1">INDEX($C$3:$J$27,MATCH(D306,$C$2:$J$2,0),MATCH(H306,$B$3:$B$27,0))</f>
        <v>#N/A</v>
      </c>
      <c r="G306" s="380" t="e">
        <f t="shared" ca="1" si="133"/>
        <v>#N/A</v>
      </c>
      <c r="H306" s="382">
        <f t="shared" ca="1" si="148"/>
        <v>0</v>
      </c>
      <c r="I306" s="358" t="str">
        <f t="shared" ca="1" si="149"/>
        <v/>
      </c>
      <c r="J306" s="359" t="str">
        <f t="shared" ca="1" si="150"/>
        <v/>
      </c>
      <c r="K306" s="358" t="str">
        <f t="shared" ca="1" si="151"/>
        <v/>
      </c>
      <c r="L306" s="361" t="str">
        <f t="shared" ca="1" si="152"/>
        <v/>
      </c>
      <c r="M306" s="383" t="str">
        <f t="shared" ca="1" si="134"/>
        <v/>
      </c>
      <c r="N306" s="383" t="str">
        <f t="shared" ca="1" si="135"/>
        <v/>
      </c>
      <c r="O306" s="327">
        <f t="shared" si="136"/>
        <v>0</v>
      </c>
      <c r="P306" s="370" t="e">
        <f ca="1">INDEX($C$3:$J$27,MATCH(D306,$C$2:$J$2,0),MATCH(H306,$B$3:$B$27,0))</f>
        <v>#N/A</v>
      </c>
      <c r="Q306" s="403" t="e">
        <f t="shared" ca="1" si="137"/>
        <v>#N/A</v>
      </c>
      <c r="R306" s="356"/>
      <c r="S306" s="740" t="str">
        <f t="shared" ca="1" si="143"/>
        <v/>
      </c>
      <c r="T306" s="741" t="str">
        <f t="shared" ca="1" si="144"/>
        <v/>
      </c>
      <c r="U306" s="740" t="str">
        <f t="shared" ca="1" si="145"/>
        <v/>
      </c>
      <c r="V306" s="741" t="str">
        <f t="shared" ca="1" si="146"/>
        <v/>
      </c>
      <c r="W306" s="738" t="str">
        <f t="shared" ca="1" si="138"/>
        <v/>
      </c>
      <c r="X306" s="739" t="str">
        <f t="shared" ca="1" si="139"/>
        <v/>
      </c>
      <c r="Y306" s="362" t="e">
        <f ca="1">IF(OR(X306="% of Reading",X306="% of F.S"),1,INDEX(C$3:J$27,MATCH(X306,B$3:B$27,0),MATCH(AA306,C$2:J$2,0)))</f>
        <v>#N/A</v>
      </c>
      <c r="Z306" s="734" t="e">
        <f t="shared" ca="1" si="140"/>
        <v>#VALUE!</v>
      </c>
      <c r="AA306" s="735">
        <f t="shared" ca="1" si="141"/>
        <v>0</v>
      </c>
    </row>
    <row r="307" spans="1:27" ht="15" customHeight="1">
      <c r="B307" s="357">
        <f t="shared" si="147"/>
        <v>0</v>
      </c>
      <c r="C307" s="742">
        <f>Pressure_4_R4!E28</f>
        <v>0</v>
      </c>
      <c r="D307" s="743">
        <f>Pressure_4_R4!F28</f>
        <v>0</v>
      </c>
      <c r="E307" s="361">
        <f t="shared" si="142"/>
        <v>0</v>
      </c>
      <c r="F307" s="362" t="e">
        <f ca="1">INDEX($C$3:$J$27,MATCH(D307,$C$2:$J$2,0),MATCH(H307,$B$3:$B$27,0))</f>
        <v>#N/A</v>
      </c>
      <c r="G307" s="380" t="e">
        <f t="shared" ca="1" si="133"/>
        <v>#N/A</v>
      </c>
      <c r="H307" s="382">
        <f t="shared" ca="1" si="148"/>
        <v>0</v>
      </c>
      <c r="I307" s="358" t="str">
        <f t="shared" ca="1" si="149"/>
        <v/>
      </c>
      <c r="J307" s="359" t="str">
        <f t="shared" ca="1" si="150"/>
        <v/>
      </c>
      <c r="K307" s="358" t="str">
        <f t="shared" ca="1" si="151"/>
        <v/>
      </c>
      <c r="L307" s="361" t="str">
        <f t="shared" ca="1" si="152"/>
        <v/>
      </c>
      <c r="M307" s="383" t="str">
        <f t="shared" ca="1" si="134"/>
        <v/>
      </c>
      <c r="N307" s="383" t="str">
        <f t="shared" ca="1" si="135"/>
        <v/>
      </c>
      <c r="O307" s="327">
        <f t="shared" si="136"/>
        <v>0</v>
      </c>
      <c r="P307" s="370" t="e">
        <f ca="1">INDEX($C$3:$J$27,MATCH(D307,$C$2:$J$2,0),MATCH(H307,$B$3:$B$27,0))</f>
        <v>#N/A</v>
      </c>
      <c r="Q307" s="403" t="e">
        <f t="shared" ca="1" si="137"/>
        <v>#N/A</v>
      </c>
      <c r="R307" s="356"/>
      <c r="S307" s="740" t="str">
        <f t="shared" ca="1" si="143"/>
        <v/>
      </c>
      <c r="T307" s="741" t="str">
        <f t="shared" ca="1" si="144"/>
        <v/>
      </c>
      <c r="U307" s="740" t="str">
        <f t="shared" ca="1" si="145"/>
        <v/>
      </c>
      <c r="V307" s="741" t="str">
        <f t="shared" ca="1" si="146"/>
        <v/>
      </c>
      <c r="W307" s="738" t="str">
        <f t="shared" ca="1" si="138"/>
        <v/>
      </c>
      <c r="X307" s="739" t="str">
        <f t="shared" ca="1" si="139"/>
        <v/>
      </c>
      <c r="Y307" s="362" t="e">
        <f ca="1">IF(OR(X307="% of Reading",X307="% of F.S"),1,INDEX(C$3:J$27,MATCH(X307,B$3:B$27,0),MATCH(AA307,C$2:J$2,0)))</f>
        <v>#N/A</v>
      </c>
      <c r="Z307" s="734" t="e">
        <f t="shared" ca="1" si="140"/>
        <v>#VALUE!</v>
      </c>
      <c r="AA307" s="735">
        <f t="shared" ca="1" si="141"/>
        <v>0</v>
      </c>
    </row>
    <row r="308" spans="1:27" ht="15" customHeight="1">
      <c r="B308" s="357">
        <f t="shared" si="147"/>
        <v>0</v>
      </c>
      <c r="C308" s="742">
        <f>Pressure_4_R4!E29</f>
        <v>0</v>
      </c>
      <c r="D308" s="743">
        <f>Pressure_4_R4!F29</f>
        <v>0</v>
      </c>
      <c r="E308" s="361">
        <f t="shared" si="142"/>
        <v>0</v>
      </c>
      <c r="F308" s="362" t="e">
        <f ca="1">INDEX($C$3:$J$27,MATCH(D308,$C$2:$J$2,0),MATCH(H308,$B$3:$B$27,0))</f>
        <v>#N/A</v>
      </c>
      <c r="G308" s="380" t="e">
        <f t="shared" ca="1" si="133"/>
        <v>#N/A</v>
      </c>
      <c r="H308" s="382">
        <f t="shared" ca="1" si="148"/>
        <v>0</v>
      </c>
      <c r="I308" s="358" t="str">
        <f t="shared" ca="1" si="149"/>
        <v/>
      </c>
      <c r="J308" s="359" t="str">
        <f t="shared" ca="1" si="150"/>
        <v/>
      </c>
      <c r="K308" s="358" t="str">
        <f t="shared" ca="1" si="151"/>
        <v/>
      </c>
      <c r="L308" s="361" t="str">
        <f t="shared" ca="1" si="152"/>
        <v/>
      </c>
      <c r="M308" s="383" t="str">
        <f t="shared" ca="1" si="134"/>
        <v/>
      </c>
      <c r="N308" s="383" t="str">
        <f t="shared" ca="1" si="135"/>
        <v/>
      </c>
      <c r="O308" s="327">
        <f t="shared" si="136"/>
        <v>0</v>
      </c>
      <c r="P308" s="370" t="e">
        <f ca="1">INDEX($C$3:$J$27,MATCH(D308,$C$2:$J$2,0),MATCH(H308,$B$3:$B$27,0))</f>
        <v>#N/A</v>
      </c>
      <c r="Q308" s="403" t="e">
        <f t="shared" ca="1" si="137"/>
        <v>#N/A</v>
      </c>
      <c r="R308" s="356"/>
      <c r="S308" s="740" t="str">
        <f t="shared" ca="1" si="143"/>
        <v/>
      </c>
      <c r="T308" s="741" t="str">
        <f t="shared" ca="1" si="144"/>
        <v/>
      </c>
      <c r="U308" s="740" t="str">
        <f t="shared" ca="1" si="145"/>
        <v/>
      </c>
      <c r="V308" s="741" t="str">
        <f t="shared" ca="1" si="146"/>
        <v/>
      </c>
      <c r="W308" s="738" t="str">
        <f t="shared" ca="1" si="138"/>
        <v/>
      </c>
      <c r="X308" s="739" t="str">
        <f t="shared" ca="1" si="139"/>
        <v/>
      </c>
      <c r="Y308" s="362" t="e">
        <f ca="1">IF(OR(X308="% of Reading",X308="% of F.S"),1,INDEX(C$3:J$27,MATCH(X308,B$3:B$27,0),MATCH(AA308,C$2:J$2,0)))</f>
        <v>#N/A</v>
      </c>
      <c r="Z308" s="734" t="e">
        <f t="shared" ca="1" si="140"/>
        <v>#VALUE!</v>
      </c>
      <c r="AA308" s="735">
        <f t="shared" ca="1" si="141"/>
        <v>0</v>
      </c>
    </row>
    <row r="309" spans="1:27" ht="15" customHeight="1">
      <c r="B309" s="357">
        <f t="shared" si="147"/>
        <v>0</v>
      </c>
      <c r="C309" s="742">
        <f>Pressure_4_R4!E30</f>
        <v>0</v>
      </c>
      <c r="D309" s="743">
        <f>Pressure_4_R4!F30</f>
        <v>0</v>
      </c>
      <c r="E309" s="361">
        <f t="shared" si="142"/>
        <v>0</v>
      </c>
      <c r="F309" s="362" t="e">
        <f ca="1">INDEX($C$3:$J$27,MATCH(D309,$C$2:$J$2,0),MATCH(H309,$B$3:$B$27,0))</f>
        <v>#N/A</v>
      </c>
      <c r="G309" s="380" t="e">
        <f t="shared" ca="1" si="133"/>
        <v>#N/A</v>
      </c>
      <c r="H309" s="382">
        <f t="shared" ca="1" si="148"/>
        <v>0</v>
      </c>
      <c r="I309" s="358" t="str">
        <f t="shared" ca="1" si="149"/>
        <v/>
      </c>
      <c r="J309" s="359" t="str">
        <f t="shared" ca="1" si="150"/>
        <v/>
      </c>
      <c r="K309" s="358" t="str">
        <f t="shared" ca="1" si="151"/>
        <v/>
      </c>
      <c r="L309" s="361" t="str">
        <f t="shared" ca="1" si="152"/>
        <v/>
      </c>
      <c r="M309" s="383" t="str">
        <f t="shared" ca="1" si="134"/>
        <v/>
      </c>
      <c r="N309" s="383" t="str">
        <f t="shared" ca="1" si="135"/>
        <v/>
      </c>
      <c r="O309" s="327">
        <f t="shared" si="136"/>
        <v>0</v>
      </c>
      <c r="P309" s="370" t="e">
        <f ca="1">INDEX($C$3:$J$27,MATCH(D309,$C$2:$J$2,0),MATCH(H309,$B$3:$B$27,0))</f>
        <v>#N/A</v>
      </c>
      <c r="Q309" s="403" t="e">
        <f t="shared" ca="1" si="137"/>
        <v>#N/A</v>
      </c>
      <c r="R309" s="356"/>
      <c r="S309" s="740" t="str">
        <f t="shared" ca="1" si="143"/>
        <v/>
      </c>
      <c r="T309" s="741" t="str">
        <f t="shared" ca="1" si="144"/>
        <v/>
      </c>
      <c r="U309" s="740" t="str">
        <f t="shared" ca="1" si="145"/>
        <v/>
      </c>
      <c r="V309" s="741" t="str">
        <f t="shared" ca="1" si="146"/>
        <v/>
      </c>
      <c r="W309" s="738" t="str">
        <f t="shared" ca="1" si="138"/>
        <v/>
      </c>
      <c r="X309" s="739" t="str">
        <f t="shared" ca="1" si="139"/>
        <v/>
      </c>
      <c r="Y309" s="362" t="e">
        <f ca="1">IF(OR(X309="% of Reading",X309="% of F.S"),1,INDEX(C$3:J$27,MATCH(X309,B$3:B$27,0),MATCH(AA309,C$2:J$2,0)))</f>
        <v>#N/A</v>
      </c>
      <c r="Z309" s="734" t="e">
        <f t="shared" ca="1" si="140"/>
        <v>#VALUE!</v>
      </c>
      <c r="AA309" s="735">
        <f t="shared" ca="1" si="141"/>
        <v>0</v>
      </c>
    </row>
    <row r="310" spans="1:27" ht="15" customHeight="1">
      <c r="B310" s="357">
        <f t="shared" si="147"/>
        <v>0</v>
      </c>
      <c r="C310" s="742">
        <f>Pressure_4_R4!E31</f>
        <v>0</v>
      </c>
      <c r="D310" s="743">
        <f>Pressure_4_R4!F31</f>
        <v>0</v>
      </c>
      <c r="E310" s="361">
        <f t="shared" si="142"/>
        <v>0</v>
      </c>
      <c r="F310" s="362" t="e">
        <f ca="1">INDEX($C$3:$J$27,MATCH(D310,$C$2:$J$2,0),MATCH(H310,$B$3:$B$27,0))</f>
        <v>#N/A</v>
      </c>
      <c r="G310" s="380" t="e">
        <f t="shared" ca="1" si="133"/>
        <v>#N/A</v>
      </c>
      <c r="H310" s="382">
        <f t="shared" ca="1" si="148"/>
        <v>0</v>
      </c>
      <c r="I310" s="358" t="str">
        <f t="shared" ca="1" si="149"/>
        <v/>
      </c>
      <c r="J310" s="359" t="str">
        <f t="shared" ca="1" si="150"/>
        <v/>
      </c>
      <c r="K310" s="358" t="str">
        <f t="shared" ca="1" si="151"/>
        <v/>
      </c>
      <c r="L310" s="361" t="str">
        <f t="shared" ca="1" si="152"/>
        <v/>
      </c>
      <c r="M310" s="383" t="str">
        <f t="shared" ca="1" si="134"/>
        <v/>
      </c>
      <c r="N310" s="383" t="str">
        <f t="shared" ca="1" si="135"/>
        <v/>
      </c>
      <c r="O310" s="327">
        <f t="shared" si="136"/>
        <v>0</v>
      </c>
      <c r="P310" s="370" t="e">
        <f ca="1">INDEX($C$3:$J$27,MATCH(D310,$C$2:$J$2,0),MATCH(H310,$B$3:$B$27,0))</f>
        <v>#N/A</v>
      </c>
      <c r="Q310" s="403" t="e">
        <f t="shared" ca="1" si="137"/>
        <v>#N/A</v>
      </c>
      <c r="R310" s="356"/>
      <c r="S310" s="740" t="str">
        <f t="shared" ca="1" si="143"/>
        <v/>
      </c>
      <c r="T310" s="741" t="str">
        <f t="shared" ca="1" si="144"/>
        <v/>
      </c>
      <c r="U310" s="740" t="str">
        <f t="shared" ca="1" si="145"/>
        <v/>
      </c>
      <c r="V310" s="741" t="str">
        <f t="shared" ca="1" si="146"/>
        <v/>
      </c>
      <c r="W310" s="738" t="str">
        <f t="shared" ca="1" si="138"/>
        <v/>
      </c>
      <c r="X310" s="739" t="str">
        <f t="shared" ca="1" si="139"/>
        <v/>
      </c>
      <c r="Y310" s="362" t="e">
        <f ca="1">IF(OR(X310="% of Reading",X310="% of F.S"),1,INDEX(C$3:J$27,MATCH(X310,B$3:B$27,0),MATCH(AA310,C$2:J$2,0)))</f>
        <v>#N/A</v>
      </c>
      <c r="Z310" s="734" t="e">
        <f t="shared" ca="1" si="140"/>
        <v>#VALUE!</v>
      </c>
      <c r="AA310" s="735">
        <f t="shared" ca="1" si="141"/>
        <v>0</v>
      </c>
    </row>
    <row r="311" spans="1:27" ht="15" customHeight="1">
      <c r="B311" s="357">
        <f t="shared" si="147"/>
        <v>0</v>
      </c>
      <c r="C311" s="742">
        <f>Pressure_4_R4!E32</f>
        <v>0</v>
      </c>
      <c r="D311" s="743">
        <f>Pressure_4_R4!F32</f>
        <v>0</v>
      </c>
      <c r="E311" s="361">
        <f t="shared" si="142"/>
        <v>0</v>
      </c>
      <c r="F311" s="362" t="e">
        <f ca="1">INDEX($C$3:$J$27,MATCH(D311,$C$2:$J$2,0),MATCH(H311,$B$3:$B$27,0))</f>
        <v>#N/A</v>
      </c>
      <c r="G311" s="380" t="e">
        <f t="shared" ca="1" si="133"/>
        <v>#N/A</v>
      </c>
      <c r="H311" s="382">
        <f t="shared" ca="1" si="148"/>
        <v>0</v>
      </c>
      <c r="I311" s="358" t="str">
        <f t="shared" ca="1" si="149"/>
        <v/>
      </c>
      <c r="J311" s="359" t="str">
        <f t="shared" ca="1" si="150"/>
        <v/>
      </c>
      <c r="K311" s="358" t="str">
        <f t="shared" ca="1" si="151"/>
        <v/>
      </c>
      <c r="L311" s="361" t="str">
        <f t="shared" ca="1" si="152"/>
        <v/>
      </c>
      <c r="M311" s="383" t="str">
        <f t="shared" ca="1" si="134"/>
        <v/>
      </c>
      <c r="N311" s="383" t="str">
        <f t="shared" ca="1" si="135"/>
        <v/>
      </c>
      <c r="O311" s="327">
        <f t="shared" si="136"/>
        <v>0</v>
      </c>
      <c r="P311" s="370" t="e">
        <f ca="1">INDEX($C$3:$J$27,MATCH(D311,$C$2:$J$2,0),MATCH(H311,$B$3:$B$27,0))</f>
        <v>#N/A</v>
      </c>
      <c r="Q311" s="403" t="e">
        <f t="shared" ca="1" si="137"/>
        <v>#N/A</v>
      </c>
      <c r="R311" s="356"/>
      <c r="S311" s="740" t="str">
        <f t="shared" ca="1" si="143"/>
        <v/>
      </c>
      <c r="T311" s="741" t="str">
        <f t="shared" ca="1" si="144"/>
        <v/>
      </c>
      <c r="U311" s="740" t="str">
        <f t="shared" ca="1" si="145"/>
        <v/>
      </c>
      <c r="V311" s="741" t="str">
        <f t="shared" ca="1" si="146"/>
        <v/>
      </c>
      <c r="W311" s="738" t="str">
        <f t="shared" ca="1" si="138"/>
        <v/>
      </c>
      <c r="X311" s="739" t="str">
        <f t="shared" ca="1" si="139"/>
        <v/>
      </c>
      <c r="Y311" s="362" t="e">
        <f ca="1">IF(OR(X311="% of Reading",X311="% of F.S"),1,INDEX(C$3:J$27,MATCH(X311,B$3:B$27,0),MATCH(AA311,C$2:J$2,0)))</f>
        <v>#N/A</v>
      </c>
      <c r="Z311" s="734" t="e">
        <f t="shared" ca="1" si="140"/>
        <v>#VALUE!</v>
      </c>
      <c r="AA311" s="735">
        <f t="shared" ca="1" si="141"/>
        <v>0</v>
      </c>
    </row>
    <row r="312" spans="1:27" ht="15" customHeight="1">
      <c r="B312" s="357">
        <f t="shared" si="147"/>
        <v>0</v>
      </c>
      <c r="C312" s="742">
        <f>Pressure_4_R4!E33</f>
        <v>0</v>
      </c>
      <c r="D312" s="743">
        <f>Pressure_4_R4!F33</f>
        <v>0</v>
      </c>
      <c r="E312" s="361">
        <f t="shared" si="142"/>
        <v>0</v>
      </c>
      <c r="F312" s="362" t="e">
        <f ca="1">INDEX($C$3:$J$27,MATCH(D312,$C$2:$J$2,0),MATCH(H312,$B$3:$B$27,0))</f>
        <v>#N/A</v>
      </c>
      <c r="G312" s="380" t="e">
        <f t="shared" ca="1" si="133"/>
        <v>#N/A</v>
      </c>
      <c r="H312" s="382">
        <f t="shared" ca="1" si="148"/>
        <v>0</v>
      </c>
      <c r="I312" s="358" t="str">
        <f t="shared" ca="1" si="149"/>
        <v/>
      </c>
      <c r="J312" s="359" t="str">
        <f t="shared" ca="1" si="150"/>
        <v/>
      </c>
      <c r="K312" s="358" t="str">
        <f t="shared" ca="1" si="151"/>
        <v/>
      </c>
      <c r="L312" s="361" t="str">
        <f t="shared" ca="1" si="152"/>
        <v/>
      </c>
      <c r="M312" s="383" t="str">
        <f t="shared" ca="1" si="134"/>
        <v/>
      </c>
      <c r="N312" s="383" t="str">
        <f t="shared" ca="1" si="135"/>
        <v/>
      </c>
      <c r="O312" s="327">
        <f t="shared" si="136"/>
        <v>0</v>
      </c>
      <c r="P312" s="370" t="e">
        <f ca="1">INDEX($C$3:$J$27,MATCH(D312,$C$2:$J$2,0),MATCH(H312,$B$3:$B$27,0))</f>
        <v>#N/A</v>
      </c>
      <c r="Q312" s="403" t="e">
        <f t="shared" ca="1" si="137"/>
        <v>#N/A</v>
      </c>
      <c r="R312" s="356"/>
      <c r="S312" s="740" t="str">
        <f t="shared" ca="1" si="143"/>
        <v/>
      </c>
      <c r="T312" s="741" t="str">
        <f t="shared" ca="1" si="144"/>
        <v/>
      </c>
      <c r="U312" s="740" t="str">
        <f t="shared" ca="1" si="145"/>
        <v/>
      </c>
      <c r="V312" s="741" t="str">
        <f t="shared" ca="1" si="146"/>
        <v/>
      </c>
      <c r="W312" s="738" t="str">
        <f t="shared" ca="1" si="138"/>
        <v/>
      </c>
      <c r="X312" s="739" t="str">
        <f t="shared" ca="1" si="139"/>
        <v/>
      </c>
      <c r="Y312" s="362" t="e">
        <f ca="1">IF(OR(X312="% of Reading",X312="% of F.S"),1,INDEX(C$3:J$27,MATCH(X312,B$3:B$27,0),MATCH(AA312,C$2:J$2,0)))</f>
        <v>#N/A</v>
      </c>
      <c r="Z312" s="734" t="e">
        <f t="shared" ca="1" si="140"/>
        <v>#VALUE!</v>
      </c>
      <c r="AA312" s="735">
        <f t="shared" ca="1" si="141"/>
        <v>0</v>
      </c>
    </row>
    <row r="313" spans="1:27" s="44" customFormat="1" ht="15" customHeight="1">
      <c r="A313" s="58"/>
      <c r="B313" s="74"/>
      <c r="C313" s="58"/>
      <c r="D313" s="58"/>
      <c r="E313" s="58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S313" s="65"/>
      <c r="T313" s="65"/>
      <c r="U313" s="65"/>
      <c r="V313" s="65"/>
      <c r="W313" s="65"/>
      <c r="X313" s="65"/>
      <c r="Y313" s="65"/>
      <c r="Z313" s="65"/>
      <c r="AA313" s="65"/>
    </row>
    <row r="314" spans="1:27" s="44" customFormat="1" ht="15" customHeight="1">
      <c r="B314" s="251" t="s">
        <v>786</v>
      </c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spans="1:27" s="44" customFormat="1" ht="15" customHeight="1">
      <c r="B315" s="394" t="s">
        <v>800</v>
      </c>
      <c r="C315" s="678" t="s">
        <v>766</v>
      </c>
      <c r="D315" s="679"/>
      <c r="E315" s="678" t="s">
        <v>799</v>
      </c>
      <c r="F315" s="679"/>
      <c r="G315" s="678" t="s">
        <v>789</v>
      </c>
      <c r="H315" s="679"/>
      <c r="I315" s="685" t="s">
        <v>787</v>
      </c>
      <c r="J315" s="685"/>
      <c r="K315" s="402" t="s">
        <v>785</v>
      </c>
      <c r="L315" s="678" t="s">
        <v>766</v>
      </c>
      <c r="M315" s="679"/>
      <c r="N315" s="678" t="s">
        <v>799</v>
      </c>
      <c r="O315" s="679"/>
      <c r="P315" s="678" t="s">
        <v>790</v>
      </c>
      <c r="Q315" s="679"/>
      <c r="R315" s="678" t="s">
        <v>787</v>
      </c>
      <c r="S315" s="685"/>
      <c r="T315" s="402" t="s">
        <v>785</v>
      </c>
      <c r="U315" s="678" t="s">
        <v>788</v>
      </c>
      <c r="V315" s="679"/>
      <c r="W315" s="65"/>
      <c r="X315" s="65"/>
      <c r="Y315" s="65"/>
      <c r="Z315" s="65"/>
      <c r="AA315" s="65"/>
    </row>
    <row r="316" spans="1:27" s="44" customFormat="1" ht="15" customHeight="1">
      <c r="B316" s="327">
        <f>IF(B283="20408-0",MAX(E$37,E$119,E$201,E$283),E283)</f>
        <v>0</v>
      </c>
      <c r="C316" s="374" t="str">
        <f ca="1">J278</f>
        <v/>
      </c>
      <c r="D316" s="375" t="str">
        <f ca="1">K278</f>
        <v/>
      </c>
      <c r="E316" s="377" t="str">
        <f ca="1">J279</f>
        <v/>
      </c>
      <c r="F316" s="377" t="str">
        <f ca="1">K279</f>
        <v/>
      </c>
      <c r="G316" s="360" t="str">
        <f t="shared" ref="G316:G345" ca="1" si="153">IF($B283="20409-0",C316,IF($E283&lt;=0,E316,IF($C283&lt;0,E316,C316)))</f>
        <v/>
      </c>
      <c r="H316" s="375" t="str">
        <f t="shared" ref="H316:H345" ca="1" si="154">IF($B283="20409-0",D316,IF($E283&lt;=0,F316,IF($C283&lt;0,F316,D316)))</f>
        <v/>
      </c>
      <c r="I316" s="377" t="str">
        <f t="shared" ref="I316:I345" ca="1" si="155">IF(H316="% of Reading",G316%*$C283,IF(H316="% of F.S",G316%*$B316,G316))</f>
        <v/>
      </c>
      <c r="J316" s="377" t="str">
        <f t="shared" ref="J316:J345" ca="1" si="156">IF(OR(H316="% of Reading",H316="% of F.S"),$D283,H316)</f>
        <v/>
      </c>
      <c r="K316" s="362" t="e">
        <f ca="1">INDEX($C$3:$J$27,MATCH(J316,$B$3:$B$27,0),MATCH($V316,$C$2:$J$2,0))</f>
        <v>#N/A</v>
      </c>
      <c r="L316" s="374" t="str">
        <f ca="1">L278</f>
        <v/>
      </c>
      <c r="M316" s="375" t="str">
        <f ca="1">M278</f>
        <v/>
      </c>
      <c r="N316" s="377" t="str">
        <f ca="1">L279</f>
        <v/>
      </c>
      <c r="O316" s="377" t="str">
        <f ca="1">M279</f>
        <v/>
      </c>
      <c r="P316" s="360" t="str">
        <f t="shared" ref="P316:P345" ca="1" si="157">IF($B283="20409-0",L316,IF($E283&lt;=0,N316,IF($C283&lt;0,N316,L316)))</f>
        <v/>
      </c>
      <c r="Q316" s="375" t="str">
        <f t="shared" ref="Q316:Q345" ca="1" si="158">IF($B283="20409-0",M316,IF($E283&lt;=0,O316,IF($C283&lt;0,O316,M316)))</f>
        <v/>
      </c>
      <c r="R316" s="377" t="str">
        <f t="shared" ref="R316:R345" ca="1" si="159">IF(Q316="% of Reading",P316%*$C283,IF(Q316="% of F.S",P316%*$B316,P316))</f>
        <v/>
      </c>
      <c r="S316" s="377" t="str">
        <f t="shared" ref="S316:S345" ca="1" si="160">IF(OR(Q316="% of Reading",Q316="% of F.S"),$D283,Q316)</f>
        <v/>
      </c>
      <c r="T316" s="362" t="e">
        <f ca="1">INDEX($C$3:$J$27,MATCH(S316,$B$3:$B$27,0),MATCH($V316,$C$2:$J$2,0))</f>
        <v>#N/A</v>
      </c>
      <c r="U316" s="378" t="e">
        <f t="shared" ref="U316:U345" ca="1" si="161">I316*K316+IF(S316=0,0,R316*T316)</f>
        <v>#VALUE!</v>
      </c>
      <c r="V316" s="384">
        <f t="shared" ref="V316:V345" ca="1" si="162">H283</f>
        <v>0</v>
      </c>
      <c r="W316" s="65"/>
      <c r="X316" s="65"/>
      <c r="Y316" s="65"/>
      <c r="Z316" s="65"/>
      <c r="AA316" s="65"/>
    </row>
    <row r="317" spans="1:27" ht="16.5" customHeight="1">
      <c r="B317" s="358">
        <f t="shared" ref="B317:B345" si="163">B316</f>
        <v>0</v>
      </c>
      <c r="C317" s="358" t="str">
        <f t="shared" ref="C317:C345" ca="1" si="164">C316</f>
        <v/>
      </c>
      <c r="D317" s="359" t="str">
        <f t="shared" ref="D317:D345" ca="1" si="165">D316</f>
        <v/>
      </c>
      <c r="E317" s="358" t="str">
        <f t="shared" ref="E317:E345" ca="1" si="166">E316</f>
        <v/>
      </c>
      <c r="F317" s="359" t="str">
        <f t="shared" ref="F317:F345" ca="1" si="167">F316</f>
        <v/>
      </c>
      <c r="G317" s="360" t="str">
        <f t="shared" ca="1" si="153"/>
        <v/>
      </c>
      <c r="H317" s="375" t="str">
        <f t="shared" ca="1" si="154"/>
        <v/>
      </c>
      <c r="I317" s="377" t="str">
        <f t="shared" ca="1" si="155"/>
        <v/>
      </c>
      <c r="J317" s="377" t="str">
        <f t="shared" ca="1" si="156"/>
        <v/>
      </c>
      <c r="K317" s="362" t="e">
        <f t="shared" ref="K317:K345" ca="1" si="168">INDEX($C$3:$J$27,MATCH(J317,$B$3:$B$27,0),MATCH($V317,$C$2:$J$2,0))</f>
        <v>#N/A</v>
      </c>
      <c r="L317" s="358" t="str">
        <f t="shared" ref="L317:L345" ca="1" si="169">L316</f>
        <v/>
      </c>
      <c r="M317" s="359" t="str">
        <f t="shared" ref="M317:M345" ca="1" si="170">M316</f>
        <v/>
      </c>
      <c r="N317" s="358" t="str">
        <f t="shared" ref="N317:N345" ca="1" si="171">N316</f>
        <v/>
      </c>
      <c r="O317" s="359" t="str">
        <f t="shared" ref="O317:O345" ca="1" si="172">O316</f>
        <v/>
      </c>
      <c r="P317" s="360" t="str">
        <f t="shared" ca="1" si="157"/>
        <v/>
      </c>
      <c r="Q317" s="375" t="str">
        <f t="shared" ca="1" si="158"/>
        <v/>
      </c>
      <c r="R317" s="377" t="str">
        <f t="shared" ca="1" si="159"/>
        <v/>
      </c>
      <c r="S317" s="377" t="str">
        <f t="shared" ca="1" si="160"/>
        <v/>
      </c>
      <c r="T317" s="362" t="e">
        <f t="shared" ref="T317:T345" ca="1" si="173">INDEX($C$3:$J$27,MATCH(S317,$B$3:$B$27,0),MATCH($V317,$C$2:$J$2,0))</f>
        <v>#N/A</v>
      </c>
      <c r="U317" s="378" t="e">
        <f t="shared" ca="1" si="161"/>
        <v>#VALUE!</v>
      </c>
      <c r="V317" s="384">
        <f t="shared" ca="1" si="162"/>
        <v>0</v>
      </c>
    </row>
    <row r="318" spans="1:27" ht="16.5" customHeight="1">
      <c r="B318" s="358">
        <f t="shared" si="163"/>
        <v>0</v>
      </c>
      <c r="C318" s="358" t="str">
        <f t="shared" ca="1" si="164"/>
        <v/>
      </c>
      <c r="D318" s="359" t="str">
        <f t="shared" ca="1" si="165"/>
        <v/>
      </c>
      <c r="E318" s="358" t="str">
        <f t="shared" ca="1" si="166"/>
        <v/>
      </c>
      <c r="F318" s="359" t="str">
        <f t="shared" ca="1" si="167"/>
        <v/>
      </c>
      <c r="G318" s="360" t="str">
        <f t="shared" ca="1" si="153"/>
        <v/>
      </c>
      <c r="H318" s="375" t="str">
        <f t="shared" ca="1" si="154"/>
        <v/>
      </c>
      <c r="I318" s="377" t="str">
        <f t="shared" ca="1" si="155"/>
        <v/>
      </c>
      <c r="J318" s="377" t="str">
        <f t="shared" ca="1" si="156"/>
        <v/>
      </c>
      <c r="K318" s="362" t="e">
        <f t="shared" ca="1" si="168"/>
        <v>#N/A</v>
      </c>
      <c r="L318" s="358" t="str">
        <f t="shared" ca="1" si="169"/>
        <v/>
      </c>
      <c r="M318" s="359" t="str">
        <f t="shared" ca="1" si="170"/>
        <v/>
      </c>
      <c r="N318" s="358" t="str">
        <f t="shared" ca="1" si="171"/>
        <v/>
      </c>
      <c r="O318" s="359" t="str">
        <f t="shared" ca="1" si="172"/>
        <v/>
      </c>
      <c r="P318" s="360" t="str">
        <f t="shared" ca="1" si="157"/>
        <v/>
      </c>
      <c r="Q318" s="375" t="str">
        <f t="shared" ca="1" si="158"/>
        <v/>
      </c>
      <c r="R318" s="377" t="str">
        <f t="shared" ca="1" si="159"/>
        <v/>
      </c>
      <c r="S318" s="377" t="str">
        <f t="shared" ca="1" si="160"/>
        <v/>
      </c>
      <c r="T318" s="362" t="e">
        <f t="shared" ca="1" si="173"/>
        <v>#N/A</v>
      </c>
      <c r="U318" s="378" t="e">
        <f t="shared" ca="1" si="161"/>
        <v>#VALUE!</v>
      </c>
      <c r="V318" s="384">
        <f t="shared" ca="1" si="162"/>
        <v>0</v>
      </c>
    </row>
    <row r="319" spans="1:27" ht="16.5" customHeight="1">
      <c r="B319" s="358">
        <f t="shared" si="163"/>
        <v>0</v>
      </c>
      <c r="C319" s="358" t="str">
        <f t="shared" ca="1" si="164"/>
        <v/>
      </c>
      <c r="D319" s="359" t="str">
        <f t="shared" ca="1" si="165"/>
        <v/>
      </c>
      <c r="E319" s="358" t="str">
        <f t="shared" ca="1" si="166"/>
        <v/>
      </c>
      <c r="F319" s="359" t="str">
        <f t="shared" ca="1" si="167"/>
        <v/>
      </c>
      <c r="G319" s="360" t="str">
        <f t="shared" ca="1" si="153"/>
        <v/>
      </c>
      <c r="H319" s="375" t="str">
        <f t="shared" ca="1" si="154"/>
        <v/>
      </c>
      <c r="I319" s="377" t="str">
        <f t="shared" ca="1" si="155"/>
        <v/>
      </c>
      <c r="J319" s="377" t="str">
        <f t="shared" ca="1" si="156"/>
        <v/>
      </c>
      <c r="K319" s="362" t="e">
        <f t="shared" ca="1" si="168"/>
        <v>#N/A</v>
      </c>
      <c r="L319" s="358" t="str">
        <f t="shared" ca="1" si="169"/>
        <v/>
      </c>
      <c r="M319" s="359" t="str">
        <f t="shared" ca="1" si="170"/>
        <v/>
      </c>
      <c r="N319" s="358" t="str">
        <f t="shared" ca="1" si="171"/>
        <v/>
      </c>
      <c r="O319" s="359" t="str">
        <f t="shared" ca="1" si="172"/>
        <v/>
      </c>
      <c r="P319" s="360" t="str">
        <f t="shared" ca="1" si="157"/>
        <v/>
      </c>
      <c r="Q319" s="375" t="str">
        <f t="shared" ca="1" si="158"/>
        <v/>
      </c>
      <c r="R319" s="377" t="str">
        <f t="shared" ca="1" si="159"/>
        <v/>
      </c>
      <c r="S319" s="377" t="str">
        <f t="shared" ca="1" si="160"/>
        <v/>
      </c>
      <c r="T319" s="362" t="e">
        <f t="shared" ca="1" si="173"/>
        <v>#N/A</v>
      </c>
      <c r="U319" s="378" t="e">
        <f t="shared" ca="1" si="161"/>
        <v>#VALUE!</v>
      </c>
      <c r="V319" s="384">
        <f t="shared" ca="1" si="162"/>
        <v>0</v>
      </c>
    </row>
    <row r="320" spans="1:27" ht="16.5" customHeight="1">
      <c r="B320" s="358">
        <f t="shared" si="163"/>
        <v>0</v>
      </c>
      <c r="C320" s="358" t="str">
        <f t="shared" ca="1" si="164"/>
        <v/>
      </c>
      <c r="D320" s="359" t="str">
        <f t="shared" ca="1" si="165"/>
        <v/>
      </c>
      <c r="E320" s="358" t="str">
        <f t="shared" ca="1" si="166"/>
        <v/>
      </c>
      <c r="F320" s="359" t="str">
        <f t="shared" ca="1" si="167"/>
        <v/>
      </c>
      <c r="G320" s="360" t="str">
        <f t="shared" ca="1" si="153"/>
        <v/>
      </c>
      <c r="H320" s="375" t="str">
        <f t="shared" ca="1" si="154"/>
        <v/>
      </c>
      <c r="I320" s="377" t="str">
        <f t="shared" ca="1" si="155"/>
        <v/>
      </c>
      <c r="J320" s="377" t="str">
        <f t="shared" ca="1" si="156"/>
        <v/>
      </c>
      <c r="K320" s="362" t="e">
        <f t="shared" ca="1" si="168"/>
        <v>#N/A</v>
      </c>
      <c r="L320" s="358" t="str">
        <f t="shared" ca="1" si="169"/>
        <v/>
      </c>
      <c r="M320" s="359" t="str">
        <f t="shared" ca="1" si="170"/>
        <v/>
      </c>
      <c r="N320" s="358" t="str">
        <f t="shared" ca="1" si="171"/>
        <v/>
      </c>
      <c r="O320" s="359" t="str">
        <f t="shared" ca="1" si="172"/>
        <v/>
      </c>
      <c r="P320" s="360" t="str">
        <f t="shared" ca="1" si="157"/>
        <v/>
      </c>
      <c r="Q320" s="375" t="str">
        <f t="shared" ca="1" si="158"/>
        <v/>
      </c>
      <c r="R320" s="377" t="str">
        <f t="shared" ca="1" si="159"/>
        <v/>
      </c>
      <c r="S320" s="377" t="str">
        <f t="shared" ca="1" si="160"/>
        <v/>
      </c>
      <c r="T320" s="362" t="e">
        <f t="shared" ca="1" si="173"/>
        <v>#N/A</v>
      </c>
      <c r="U320" s="378" t="e">
        <f t="shared" ca="1" si="161"/>
        <v>#VALUE!</v>
      </c>
      <c r="V320" s="384">
        <f t="shared" ca="1" si="162"/>
        <v>0</v>
      </c>
    </row>
    <row r="321" spans="2:22" ht="16.5" customHeight="1">
      <c r="B321" s="358">
        <f t="shared" si="163"/>
        <v>0</v>
      </c>
      <c r="C321" s="358" t="str">
        <f t="shared" ca="1" si="164"/>
        <v/>
      </c>
      <c r="D321" s="359" t="str">
        <f t="shared" ca="1" si="165"/>
        <v/>
      </c>
      <c r="E321" s="358" t="str">
        <f t="shared" ca="1" si="166"/>
        <v/>
      </c>
      <c r="F321" s="359" t="str">
        <f t="shared" ca="1" si="167"/>
        <v/>
      </c>
      <c r="G321" s="360" t="str">
        <f t="shared" ca="1" si="153"/>
        <v/>
      </c>
      <c r="H321" s="375" t="str">
        <f t="shared" ca="1" si="154"/>
        <v/>
      </c>
      <c r="I321" s="377" t="str">
        <f t="shared" ca="1" si="155"/>
        <v/>
      </c>
      <c r="J321" s="377" t="str">
        <f t="shared" ca="1" si="156"/>
        <v/>
      </c>
      <c r="K321" s="362" t="e">
        <f t="shared" ca="1" si="168"/>
        <v>#N/A</v>
      </c>
      <c r="L321" s="358" t="str">
        <f t="shared" ca="1" si="169"/>
        <v/>
      </c>
      <c r="M321" s="359" t="str">
        <f t="shared" ca="1" si="170"/>
        <v/>
      </c>
      <c r="N321" s="358" t="str">
        <f t="shared" ca="1" si="171"/>
        <v/>
      </c>
      <c r="O321" s="359" t="str">
        <f t="shared" ca="1" si="172"/>
        <v/>
      </c>
      <c r="P321" s="360" t="str">
        <f t="shared" ca="1" si="157"/>
        <v/>
      </c>
      <c r="Q321" s="375" t="str">
        <f t="shared" ca="1" si="158"/>
        <v/>
      </c>
      <c r="R321" s="377" t="str">
        <f t="shared" ca="1" si="159"/>
        <v/>
      </c>
      <c r="S321" s="377" t="str">
        <f t="shared" ca="1" si="160"/>
        <v/>
      </c>
      <c r="T321" s="362" t="e">
        <f t="shared" ca="1" si="173"/>
        <v>#N/A</v>
      </c>
      <c r="U321" s="378" t="e">
        <f t="shared" ca="1" si="161"/>
        <v>#VALUE!</v>
      </c>
      <c r="V321" s="384">
        <f t="shared" ca="1" si="162"/>
        <v>0</v>
      </c>
    </row>
    <row r="322" spans="2:22" ht="16.5" customHeight="1">
      <c r="B322" s="358">
        <f t="shared" si="163"/>
        <v>0</v>
      </c>
      <c r="C322" s="358" t="str">
        <f t="shared" ca="1" si="164"/>
        <v/>
      </c>
      <c r="D322" s="359" t="str">
        <f t="shared" ca="1" si="165"/>
        <v/>
      </c>
      <c r="E322" s="358" t="str">
        <f t="shared" ca="1" si="166"/>
        <v/>
      </c>
      <c r="F322" s="359" t="str">
        <f t="shared" ca="1" si="167"/>
        <v/>
      </c>
      <c r="G322" s="360" t="str">
        <f t="shared" ca="1" si="153"/>
        <v/>
      </c>
      <c r="H322" s="375" t="str">
        <f t="shared" ca="1" si="154"/>
        <v/>
      </c>
      <c r="I322" s="377" t="str">
        <f t="shared" ca="1" si="155"/>
        <v/>
      </c>
      <c r="J322" s="377" t="str">
        <f t="shared" ca="1" si="156"/>
        <v/>
      </c>
      <c r="K322" s="362" t="e">
        <f t="shared" ca="1" si="168"/>
        <v>#N/A</v>
      </c>
      <c r="L322" s="358" t="str">
        <f t="shared" ca="1" si="169"/>
        <v/>
      </c>
      <c r="M322" s="359" t="str">
        <f t="shared" ca="1" si="170"/>
        <v/>
      </c>
      <c r="N322" s="358" t="str">
        <f t="shared" ca="1" si="171"/>
        <v/>
      </c>
      <c r="O322" s="359" t="str">
        <f t="shared" ca="1" si="172"/>
        <v/>
      </c>
      <c r="P322" s="360" t="str">
        <f t="shared" ca="1" si="157"/>
        <v/>
      </c>
      <c r="Q322" s="375" t="str">
        <f t="shared" ca="1" si="158"/>
        <v/>
      </c>
      <c r="R322" s="377" t="str">
        <f t="shared" ca="1" si="159"/>
        <v/>
      </c>
      <c r="S322" s="377" t="str">
        <f t="shared" ca="1" si="160"/>
        <v/>
      </c>
      <c r="T322" s="362" t="e">
        <f t="shared" ca="1" si="173"/>
        <v>#N/A</v>
      </c>
      <c r="U322" s="378" t="e">
        <f t="shared" ca="1" si="161"/>
        <v>#VALUE!</v>
      </c>
      <c r="V322" s="384">
        <f t="shared" ca="1" si="162"/>
        <v>0</v>
      </c>
    </row>
    <row r="323" spans="2:22" ht="16.5" customHeight="1">
      <c r="B323" s="358">
        <f t="shared" si="163"/>
        <v>0</v>
      </c>
      <c r="C323" s="358" t="str">
        <f t="shared" ca="1" si="164"/>
        <v/>
      </c>
      <c r="D323" s="359" t="str">
        <f t="shared" ca="1" si="165"/>
        <v/>
      </c>
      <c r="E323" s="358" t="str">
        <f t="shared" ca="1" si="166"/>
        <v/>
      </c>
      <c r="F323" s="359" t="str">
        <f t="shared" ca="1" si="167"/>
        <v/>
      </c>
      <c r="G323" s="360" t="str">
        <f t="shared" ca="1" si="153"/>
        <v/>
      </c>
      <c r="H323" s="375" t="str">
        <f t="shared" ca="1" si="154"/>
        <v/>
      </c>
      <c r="I323" s="377" t="str">
        <f t="shared" ca="1" si="155"/>
        <v/>
      </c>
      <c r="J323" s="377" t="str">
        <f t="shared" ca="1" si="156"/>
        <v/>
      </c>
      <c r="K323" s="362" t="e">
        <f t="shared" ca="1" si="168"/>
        <v>#N/A</v>
      </c>
      <c r="L323" s="358" t="str">
        <f t="shared" ca="1" si="169"/>
        <v/>
      </c>
      <c r="M323" s="359" t="str">
        <f t="shared" ca="1" si="170"/>
        <v/>
      </c>
      <c r="N323" s="358" t="str">
        <f t="shared" ca="1" si="171"/>
        <v/>
      </c>
      <c r="O323" s="359" t="str">
        <f t="shared" ca="1" si="172"/>
        <v/>
      </c>
      <c r="P323" s="360" t="str">
        <f t="shared" ca="1" si="157"/>
        <v/>
      </c>
      <c r="Q323" s="375" t="str">
        <f t="shared" ca="1" si="158"/>
        <v/>
      </c>
      <c r="R323" s="377" t="str">
        <f t="shared" ca="1" si="159"/>
        <v/>
      </c>
      <c r="S323" s="377" t="str">
        <f t="shared" ca="1" si="160"/>
        <v/>
      </c>
      <c r="T323" s="362" t="e">
        <f t="shared" ca="1" si="173"/>
        <v>#N/A</v>
      </c>
      <c r="U323" s="378" t="e">
        <f t="shared" ca="1" si="161"/>
        <v>#VALUE!</v>
      </c>
      <c r="V323" s="384">
        <f t="shared" ca="1" si="162"/>
        <v>0</v>
      </c>
    </row>
    <row r="324" spans="2:22" ht="16.5" customHeight="1">
      <c r="B324" s="358">
        <f t="shared" si="163"/>
        <v>0</v>
      </c>
      <c r="C324" s="358" t="str">
        <f t="shared" ca="1" si="164"/>
        <v/>
      </c>
      <c r="D324" s="359" t="str">
        <f t="shared" ca="1" si="165"/>
        <v/>
      </c>
      <c r="E324" s="358" t="str">
        <f t="shared" ca="1" si="166"/>
        <v/>
      </c>
      <c r="F324" s="359" t="str">
        <f t="shared" ca="1" si="167"/>
        <v/>
      </c>
      <c r="G324" s="360" t="str">
        <f t="shared" ca="1" si="153"/>
        <v/>
      </c>
      <c r="H324" s="375" t="str">
        <f t="shared" ca="1" si="154"/>
        <v/>
      </c>
      <c r="I324" s="377" t="str">
        <f t="shared" ca="1" si="155"/>
        <v/>
      </c>
      <c r="J324" s="377" t="str">
        <f t="shared" ca="1" si="156"/>
        <v/>
      </c>
      <c r="K324" s="362" t="e">
        <f t="shared" ca="1" si="168"/>
        <v>#N/A</v>
      </c>
      <c r="L324" s="358" t="str">
        <f t="shared" ca="1" si="169"/>
        <v/>
      </c>
      <c r="M324" s="359" t="str">
        <f t="shared" ca="1" si="170"/>
        <v/>
      </c>
      <c r="N324" s="358" t="str">
        <f t="shared" ca="1" si="171"/>
        <v/>
      </c>
      <c r="O324" s="359" t="str">
        <f t="shared" ca="1" si="172"/>
        <v/>
      </c>
      <c r="P324" s="360" t="str">
        <f t="shared" ca="1" si="157"/>
        <v/>
      </c>
      <c r="Q324" s="375" t="str">
        <f t="shared" ca="1" si="158"/>
        <v/>
      </c>
      <c r="R324" s="377" t="str">
        <f t="shared" ca="1" si="159"/>
        <v/>
      </c>
      <c r="S324" s="377" t="str">
        <f t="shared" ca="1" si="160"/>
        <v/>
      </c>
      <c r="T324" s="362" t="e">
        <f t="shared" ca="1" si="173"/>
        <v>#N/A</v>
      </c>
      <c r="U324" s="378" t="e">
        <f t="shared" ca="1" si="161"/>
        <v>#VALUE!</v>
      </c>
      <c r="V324" s="384">
        <f t="shared" ca="1" si="162"/>
        <v>0</v>
      </c>
    </row>
    <row r="325" spans="2:22" ht="16.5" customHeight="1">
      <c r="B325" s="358">
        <f t="shared" si="163"/>
        <v>0</v>
      </c>
      <c r="C325" s="358" t="str">
        <f t="shared" ca="1" si="164"/>
        <v/>
      </c>
      <c r="D325" s="359" t="str">
        <f t="shared" ca="1" si="165"/>
        <v/>
      </c>
      <c r="E325" s="358" t="str">
        <f t="shared" ca="1" si="166"/>
        <v/>
      </c>
      <c r="F325" s="359" t="str">
        <f t="shared" ca="1" si="167"/>
        <v/>
      </c>
      <c r="G325" s="360" t="str">
        <f t="shared" ca="1" si="153"/>
        <v/>
      </c>
      <c r="H325" s="375" t="str">
        <f t="shared" ca="1" si="154"/>
        <v/>
      </c>
      <c r="I325" s="377" t="str">
        <f t="shared" ca="1" si="155"/>
        <v/>
      </c>
      <c r="J325" s="377" t="str">
        <f t="shared" ca="1" si="156"/>
        <v/>
      </c>
      <c r="K325" s="362" t="e">
        <f t="shared" ca="1" si="168"/>
        <v>#N/A</v>
      </c>
      <c r="L325" s="358" t="str">
        <f t="shared" ca="1" si="169"/>
        <v/>
      </c>
      <c r="M325" s="359" t="str">
        <f t="shared" ca="1" si="170"/>
        <v/>
      </c>
      <c r="N325" s="358" t="str">
        <f t="shared" ca="1" si="171"/>
        <v/>
      </c>
      <c r="O325" s="359" t="str">
        <f t="shared" ca="1" si="172"/>
        <v/>
      </c>
      <c r="P325" s="360" t="str">
        <f t="shared" ca="1" si="157"/>
        <v/>
      </c>
      <c r="Q325" s="375" t="str">
        <f t="shared" ca="1" si="158"/>
        <v/>
      </c>
      <c r="R325" s="377" t="str">
        <f t="shared" ca="1" si="159"/>
        <v/>
      </c>
      <c r="S325" s="377" t="str">
        <f t="shared" ca="1" si="160"/>
        <v/>
      </c>
      <c r="T325" s="362" t="e">
        <f t="shared" ca="1" si="173"/>
        <v>#N/A</v>
      </c>
      <c r="U325" s="378" t="e">
        <f t="shared" ca="1" si="161"/>
        <v>#VALUE!</v>
      </c>
      <c r="V325" s="384">
        <f t="shared" ca="1" si="162"/>
        <v>0</v>
      </c>
    </row>
    <row r="326" spans="2:22" ht="16.5" customHeight="1">
      <c r="B326" s="358">
        <f t="shared" si="163"/>
        <v>0</v>
      </c>
      <c r="C326" s="358" t="str">
        <f t="shared" ca="1" si="164"/>
        <v/>
      </c>
      <c r="D326" s="359" t="str">
        <f t="shared" ca="1" si="165"/>
        <v/>
      </c>
      <c r="E326" s="358" t="str">
        <f t="shared" ca="1" si="166"/>
        <v/>
      </c>
      <c r="F326" s="359" t="str">
        <f t="shared" ca="1" si="167"/>
        <v/>
      </c>
      <c r="G326" s="360" t="str">
        <f t="shared" ca="1" si="153"/>
        <v/>
      </c>
      <c r="H326" s="375" t="str">
        <f t="shared" ca="1" si="154"/>
        <v/>
      </c>
      <c r="I326" s="377" t="str">
        <f t="shared" ca="1" si="155"/>
        <v/>
      </c>
      <c r="J326" s="377" t="str">
        <f t="shared" ca="1" si="156"/>
        <v/>
      </c>
      <c r="K326" s="362" t="e">
        <f t="shared" ca="1" si="168"/>
        <v>#N/A</v>
      </c>
      <c r="L326" s="358" t="str">
        <f t="shared" ca="1" si="169"/>
        <v/>
      </c>
      <c r="M326" s="359" t="str">
        <f t="shared" ca="1" si="170"/>
        <v/>
      </c>
      <c r="N326" s="358" t="str">
        <f t="shared" ca="1" si="171"/>
        <v/>
      </c>
      <c r="O326" s="359" t="str">
        <f t="shared" ca="1" si="172"/>
        <v/>
      </c>
      <c r="P326" s="360" t="str">
        <f t="shared" ca="1" si="157"/>
        <v/>
      </c>
      <c r="Q326" s="375" t="str">
        <f t="shared" ca="1" si="158"/>
        <v/>
      </c>
      <c r="R326" s="377" t="str">
        <f t="shared" ca="1" si="159"/>
        <v/>
      </c>
      <c r="S326" s="377" t="str">
        <f t="shared" ca="1" si="160"/>
        <v/>
      </c>
      <c r="T326" s="362" t="e">
        <f t="shared" ca="1" si="173"/>
        <v>#N/A</v>
      </c>
      <c r="U326" s="378" t="e">
        <f t="shared" ca="1" si="161"/>
        <v>#VALUE!</v>
      </c>
      <c r="V326" s="384">
        <f t="shared" ca="1" si="162"/>
        <v>0</v>
      </c>
    </row>
    <row r="327" spans="2:22" ht="16.5" customHeight="1">
      <c r="B327" s="358">
        <f t="shared" si="163"/>
        <v>0</v>
      </c>
      <c r="C327" s="358" t="str">
        <f t="shared" ca="1" si="164"/>
        <v/>
      </c>
      <c r="D327" s="359" t="str">
        <f t="shared" ca="1" si="165"/>
        <v/>
      </c>
      <c r="E327" s="358" t="str">
        <f t="shared" ca="1" si="166"/>
        <v/>
      </c>
      <c r="F327" s="359" t="str">
        <f t="shared" ca="1" si="167"/>
        <v/>
      </c>
      <c r="G327" s="360" t="str">
        <f t="shared" ca="1" si="153"/>
        <v/>
      </c>
      <c r="H327" s="375" t="str">
        <f t="shared" ca="1" si="154"/>
        <v/>
      </c>
      <c r="I327" s="377" t="str">
        <f t="shared" ca="1" si="155"/>
        <v/>
      </c>
      <c r="J327" s="377" t="str">
        <f t="shared" ca="1" si="156"/>
        <v/>
      </c>
      <c r="K327" s="362" t="e">
        <f t="shared" ca="1" si="168"/>
        <v>#N/A</v>
      </c>
      <c r="L327" s="358" t="str">
        <f t="shared" ca="1" si="169"/>
        <v/>
      </c>
      <c r="M327" s="359" t="str">
        <f t="shared" ca="1" si="170"/>
        <v/>
      </c>
      <c r="N327" s="358" t="str">
        <f t="shared" ca="1" si="171"/>
        <v/>
      </c>
      <c r="O327" s="359" t="str">
        <f t="shared" ca="1" si="172"/>
        <v/>
      </c>
      <c r="P327" s="360" t="str">
        <f t="shared" ca="1" si="157"/>
        <v/>
      </c>
      <c r="Q327" s="375" t="str">
        <f t="shared" ca="1" si="158"/>
        <v/>
      </c>
      <c r="R327" s="377" t="str">
        <f t="shared" ca="1" si="159"/>
        <v/>
      </c>
      <c r="S327" s="377" t="str">
        <f t="shared" ca="1" si="160"/>
        <v/>
      </c>
      <c r="T327" s="362" t="e">
        <f t="shared" ca="1" si="173"/>
        <v>#N/A</v>
      </c>
      <c r="U327" s="378" t="e">
        <f t="shared" ca="1" si="161"/>
        <v>#VALUE!</v>
      </c>
      <c r="V327" s="384">
        <f t="shared" ca="1" si="162"/>
        <v>0</v>
      </c>
    </row>
    <row r="328" spans="2:22" ht="16.5" customHeight="1">
      <c r="B328" s="358">
        <f t="shared" si="163"/>
        <v>0</v>
      </c>
      <c r="C328" s="358" t="str">
        <f t="shared" ca="1" si="164"/>
        <v/>
      </c>
      <c r="D328" s="359" t="str">
        <f t="shared" ca="1" si="165"/>
        <v/>
      </c>
      <c r="E328" s="358" t="str">
        <f t="shared" ca="1" si="166"/>
        <v/>
      </c>
      <c r="F328" s="359" t="str">
        <f t="shared" ca="1" si="167"/>
        <v/>
      </c>
      <c r="G328" s="360" t="str">
        <f t="shared" ca="1" si="153"/>
        <v/>
      </c>
      <c r="H328" s="375" t="str">
        <f t="shared" ca="1" si="154"/>
        <v/>
      </c>
      <c r="I328" s="377" t="str">
        <f t="shared" ca="1" si="155"/>
        <v/>
      </c>
      <c r="J328" s="377" t="str">
        <f t="shared" ca="1" si="156"/>
        <v/>
      </c>
      <c r="K328" s="362" t="e">
        <f t="shared" ca="1" si="168"/>
        <v>#N/A</v>
      </c>
      <c r="L328" s="358" t="str">
        <f t="shared" ca="1" si="169"/>
        <v/>
      </c>
      <c r="M328" s="359" t="str">
        <f t="shared" ca="1" si="170"/>
        <v/>
      </c>
      <c r="N328" s="358" t="str">
        <f t="shared" ca="1" si="171"/>
        <v/>
      </c>
      <c r="O328" s="359" t="str">
        <f t="shared" ca="1" si="172"/>
        <v/>
      </c>
      <c r="P328" s="360" t="str">
        <f t="shared" ca="1" si="157"/>
        <v/>
      </c>
      <c r="Q328" s="375" t="str">
        <f t="shared" ca="1" si="158"/>
        <v/>
      </c>
      <c r="R328" s="377" t="str">
        <f t="shared" ca="1" si="159"/>
        <v/>
      </c>
      <c r="S328" s="377" t="str">
        <f t="shared" ca="1" si="160"/>
        <v/>
      </c>
      <c r="T328" s="362" t="e">
        <f t="shared" ca="1" si="173"/>
        <v>#N/A</v>
      </c>
      <c r="U328" s="378" t="e">
        <f t="shared" ca="1" si="161"/>
        <v>#VALUE!</v>
      </c>
      <c r="V328" s="384">
        <f t="shared" ca="1" si="162"/>
        <v>0</v>
      </c>
    </row>
    <row r="329" spans="2:22" ht="16.5" customHeight="1">
      <c r="B329" s="358">
        <f t="shared" si="163"/>
        <v>0</v>
      </c>
      <c r="C329" s="358" t="str">
        <f t="shared" ca="1" si="164"/>
        <v/>
      </c>
      <c r="D329" s="359" t="str">
        <f t="shared" ca="1" si="165"/>
        <v/>
      </c>
      <c r="E329" s="358" t="str">
        <f t="shared" ca="1" si="166"/>
        <v/>
      </c>
      <c r="F329" s="359" t="str">
        <f t="shared" ca="1" si="167"/>
        <v/>
      </c>
      <c r="G329" s="360" t="str">
        <f t="shared" ca="1" si="153"/>
        <v/>
      </c>
      <c r="H329" s="375" t="str">
        <f t="shared" ca="1" si="154"/>
        <v/>
      </c>
      <c r="I329" s="377" t="str">
        <f t="shared" ca="1" si="155"/>
        <v/>
      </c>
      <c r="J329" s="377" t="str">
        <f t="shared" ca="1" si="156"/>
        <v/>
      </c>
      <c r="K329" s="362" t="e">
        <f t="shared" ca="1" si="168"/>
        <v>#N/A</v>
      </c>
      <c r="L329" s="358" t="str">
        <f t="shared" ca="1" si="169"/>
        <v/>
      </c>
      <c r="M329" s="359" t="str">
        <f t="shared" ca="1" si="170"/>
        <v/>
      </c>
      <c r="N329" s="358" t="str">
        <f t="shared" ca="1" si="171"/>
        <v/>
      </c>
      <c r="O329" s="359" t="str">
        <f t="shared" ca="1" si="172"/>
        <v/>
      </c>
      <c r="P329" s="360" t="str">
        <f t="shared" ca="1" si="157"/>
        <v/>
      </c>
      <c r="Q329" s="375" t="str">
        <f t="shared" ca="1" si="158"/>
        <v/>
      </c>
      <c r="R329" s="377" t="str">
        <f t="shared" ca="1" si="159"/>
        <v/>
      </c>
      <c r="S329" s="377" t="str">
        <f t="shared" ca="1" si="160"/>
        <v/>
      </c>
      <c r="T329" s="362" t="e">
        <f t="shared" ca="1" si="173"/>
        <v>#N/A</v>
      </c>
      <c r="U329" s="378" t="e">
        <f t="shared" ca="1" si="161"/>
        <v>#VALUE!</v>
      </c>
      <c r="V329" s="384">
        <f t="shared" ca="1" si="162"/>
        <v>0</v>
      </c>
    </row>
    <row r="330" spans="2:22" ht="16.5" customHeight="1">
      <c r="B330" s="358">
        <f t="shared" si="163"/>
        <v>0</v>
      </c>
      <c r="C330" s="358" t="str">
        <f t="shared" ca="1" si="164"/>
        <v/>
      </c>
      <c r="D330" s="359" t="str">
        <f t="shared" ca="1" si="165"/>
        <v/>
      </c>
      <c r="E330" s="358" t="str">
        <f t="shared" ca="1" si="166"/>
        <v/>
      </c>
      <c r="F330" s="359" t="str">
        <f t="shared" ca="1" si="167"/>
        <v/>
      </c>
      <c r="G330" s="360" t="str">
        <f t="shared" ca="1" si="153"/>
        <v/>
      </c>
      <c r="H330" s="375" t="str">
        <f t="shared" ca="1" si="154"/>
        <v/>
      </c>
      <c r="I330" s="377" t="str">
        <f t="shared" ca="1" si="155"/>
        <v/>
      </c>
      <c r="J330" s="377" t="str">
        <f t="shared" ca="1" si="156"/>
        <v/>
      </c>
      <c r="K330" s="362" t="e">
        <f t="shared" ca="1" si="168"/>
        <v>#N/A</v>
      </c>
      <c r="L330" s="358" t="str">
        <f t="shared" ca="1" si="169"/>
        <v/>
      </c>
      <c r="M330" s="359" t="str">
        <f t="shared" ca="1" si="170"/>
        <v/>
      </c>
      <c r="N330" s="358" t="str">
        <f t="shared" ca="1" si="171"/>
        <v/>
      </c>
      <c r="O330" s="359" t="str">
        <f t="shared" ca="1" si="172"/>
        <v/>
      </c>
      <c r="P330" s="360" t="str">
        <f t="shared" ca="1" si="157"/>
        <v/>
      </c>
      <c r="Q330" s="375" t="str">
        <f t="shared" ca="1" si="158"/>
        <v/>
      </c>
      <c r="R330" s="377" t="str">
        <f t="shared" ca="1" si="159"/>
        <v/>
      </c>
      <c r="S330" s="377" t="str">
        <f t="shared" ca="1" si="160"/>
        <v/>
      </c>
      <c r="T330" s="362" t="e">
        <f t="shared" ca="1" si="173"/>
        <v>#N/A</v>
      </c>
      <c r="U330" s="378" t="e">
        <f t="shared" ca="1" si="161"/>
        <v>#VALUE!</v>
      </c>
      <c r="V330" s="384">
        <f t="shared" ca="1" si="162"/>
        <v>0</v>
      </c>
    </row>
    <row r="331" spans="2:22" ht="16.5" customHeight="1">
      <c r="B331" s="358">
        <f t="shared" si="163"/>
        <v>0</v>
      </c>
      <c r="C331" s="358" t="str">
        <f t="shared" ca="1" si="164"/>
        <v/>
      </c>
      <c r="D331" s="359" t="str">
        <f t="shared" ca="1" si="165"/>
        <v/>
      </c>
      <c r="E331" s="358" t="str">
        <f t="shared" ca="1" si="166"/>
        <v/>
      </c>
      <c r="F331" s="359" t="str">
        <f t="shared" ca="1" si="167"/>
        <v/>
      </c>
      <c r="G331" s="360" t="str">
        <f t="shared" ca="1" si="153"/>
        <v/>
      </c>
      <c r="H331" s="375" t="str">
        <f t="shared" ca="1" si="154"/>
        <v/>
      </c>
      <c r="I331" s="377" t="str">
        <f t="shared" ca="1" si="155"/>
        <v/>
      </c>
      <c r="J331" s="377" t="str">
        <f t="shared" ca="1" si="156"/>
        <v/>
      </c>
      <c r="K331" s="362" t="e">
        <f t="shared" ca="1" si="168"/>
        <v>#N/A</v>
      </c>
      <c r="L331" s="358" t="str">
        <f t="shared" ca="1" si="169"/>
        <v/>
      </c>
      <c r="M331" s="359" t="str">
        <f t="shared" ca="1" si="170"/>
        <v/>
      </c>
      <c r="N331" s="358" t="str">
        <f t="shared" ca="1" si="171"/>
        <v/>
      </c>
      <c r="O331" s="359" t="str">
        <f t="shared" ca="1" si="172"/>
        <v/>
      </c>
      <c r="P331" s="360" t="str">
        <f t="shared" ca="1" si="157"/>
        <v/>
      </c>
      <c r="Q331" s="375" t="str">
        <f t="shared" ca="1" si="158"/>
        <v/>
      </c>
      <c r="R331" s="377" t="str">
        <f t="shared" ca="1" si="159"/>
        <v/>
      </c>
      <c r="S331" s="377" t="str">
        <f t="shared" ca="1" si="160"/>
        <v/>
      </c>
      <c r="T331" s="362" t="e">
        <f t="shared" ca="1" si="173"/>
        <v>#N/A</v>
      </c>
      <c r="U331" s="378" t="e">
        <f t="shared" ca="1" si="161"/>
        <v>#VALUE!</v>
      </c>
      <c r="V331" s="384">
        <f t="shared" ca="1" si="162"/>
        <v>0</v>
      </c>
    </row>
    <row r="332" spans="2:22" ht="16.5" customHeight="1">
      <c r="B332" s="358">
        <f t="shared" si="163"/>
        <v>0</v>
      </c>
      <c r="C332" s="358" t="str">
        <f t="shared" ca="1" si="164"/>
        <v/>
      </c>
      <c r="D332" s="359" t="str">
        <f t="shared" ca="1" si="165"/>
        <v/>
      </c>
      <c r="E332" s="358" t="str">
        <f t="shared" ca="1" si="166"/>
        <v/>
      </c>
      <c r="F332" s="359" t="str">
        <f t="shared" ca="1" si="167"/>
        <v/>
      </c>
      <c r="G332" s="360" t="str">
        <f t="shared" ca="1" si="153"/>
        <v/>
      </c>
      <c r="H332" s="375" t="str">
        <f t="shared" ca="1" si="154"/>
        <v/>
      </c>
      <c r="I332" s="377" t="str">
        <f t="shared" ca="1" si="155"/>
        <v/>
      </c>
      <c r="J332" s="377" t="str">
        <f t="shared" ca="1" si="156"/>
        <v/>
      </c>
      <c r="K332" s="362" t="e">
        <f t="shared" ca="1" si="168"/>
        <v>#N/A</v>
      </c>
      <c r="L332" s="358" t="str">
        <f t="shared" ca="1" si="169"/>
        <v/>
      </c>
      <c r="M332" s="359" t="str">
        <f t="shared" ca="1" si="170"/>
        <v/>
      </c>
      <c r="N332" s="358" t="str">
        <f t="shared" ca="1" si="171"/>
        <v/>
      </c>
      <c r="O332" s="359" t="str">
        <f t="shared" ca="1" si="172"/>
        <v/>
      </c>
      <c r="P332" s="360" t="str">
        <f t="shared" ca="1" si="157"/>
        <v/>
      </c>
      <c r="Q332" s="375" t="str">
        <f t="shared" ca="1" si="158"/>
        <v/>
      </c>
      <c r="R332" s="377" t="str">
        <f t="shared" ca="1" si="159"/>
        <v/>
      </c>
      <c r="S332" s="377" t="str">
        <f t="shared" ca="1" si="160"/>
        <v/>
      </c>
      <c r="T332" s="362" t="e">
        <f t="shared" ca="1" si="173"/>
        <v>#N/A</v>
      </c>
      <c r="U332" s="378" t="e">
        <f t="shared" ca="1" si="161"/>
        <v>#VALUE!</v>
      </c>
      <c r="V332" s="384">
        <f t="shared" ca="1" si="162"/>
        <v>0</v>
      </c>
    </row>
    <row r="333" spans="2:22" ht="16.5" customHeight="1">
      <c r="B333" s="358">
        <f t="shared" si="163"/>
        <v>0</v>
      </c>
      <c r="C333" s="358" t="str">
        <f t="shared" ca="1" si="164"/>
        <v/>
      </c>
      <c r="D333" s="359" t="str">
        <f t="shared" ca="1" si="165"/>
        <v/>
      </c>
      <c r="E333" s="358" t="str">
        <f t="shared" ca="1" si="166"/>
        <v/>
      </c>
      <c r="F333" s="359" t="str">
        <f t="shared" ca="1" si="167"/>
        <v/>
      </c>
      <c r="G333" s="360" t="str">
        <f t="shared" ca="1" si="153"/>
        <v/>
      </c>
      <c r="H333" s="375" t="str">
        <f t="shared" ca="1" si="154"/>
        <v/>
      </c>
      <c r="I333" s="377" t="str">
        <f t="shared" ca="1" si="155"/>
        <v/>
      </c>
      <c r="J333" s="377" t="str">
        <f t="shared" ca="1" si="156"/>
        <v/>
      </c>
      <c r="K333" s="362" t="e">
        <f t="shared" ca="1" si="168"/>
        <v>#N/A</v>
      </c>
      <c r="L333" s="358" t="str">
        <f t="shared" ca="1" si="169"/>
        <v/>
      </c>
      <c r="M333" s="359" t="str">
        <f t="shared" ca="1" si="170"/>
        <v/>
      </c>
      <c r="N333" s="358" t="str">
        <f t="shared" ca="1" si="171"/>
        <v/>
      </c>
      <c r="O333" s="359" t="str">
        <f t="shared" ca="1" si="172"/>
        <v/>
      </c>
      <c r="P333" s="360" t="str">
        <f t="shared" ca="1" si="157"/>
        <v/>
      </c>
      <c r="Q333" s="375" t="str">
        <f t="shared" ca="1" si="158"/>
        <v/>
      </c>
      <c r="R333" s="377" t="str">
        <f t="shared" ca="1" si="159"/>
        <v/>
      </c>
      <c r="S333" s="377" t="str">
        <f t="shared" ca="1" si="160"/>
        <v/>
      </c>
      <c r="T333" s="362" t="e">
        <f t="shared" ca="1" si="173"/>
        <v>#N/A</v>
      </c>
      <c r="U333" s="378" t="e">
        <f t="shared" ca="1" si="161"/>
        <v>#VALUE!</v>
      </c>
      <c r="V333" s="384">
        <f t="shared" ca="1" si="162"/>
        <v>0</v>
      </c>
    </row>
    <row r="334" spans="2:22" ht="16.5" customHeight="1">
      <c r="B334" s="358">
        <f t="shared" si="163"/>
        <v>0</v>
      </c>
      <c r="C334" s="358" t="str">
        <f t="shared" ca="1" si="164"/>
        <v/>
      </c>
      <c r="D334" s="359" t="str">
        <f t="shared" ca="1" si="165"/>
        <v/>
      </c>
      <c r="E334" s="358" t="str">
        <f t="shared" ca="1" si="166"/>
        <v/>
      </c>
      <c r="F334" s="359" t="str">
        <f t="shared" ca="1" si="167"/>
        <v/>
      </c>
      <c r="G334" s="360" t="str">
        <f t="shared" ca="1" si="153"/>
        <v/>
      </c>
      <c r="H334" s="375" t="str">
        <f t="shared" ca="1" si="154"/>
        <v/>
      </c>
      <c r="I334" s="377" t="str">
        <f t="shared" ca="1" si="155"/>
        <v/>
      </c>
      <c r="J334" s="377" t="str">
        <f t="shared" ca="1" si="156"/>
        <v/>
      </c>
      <c r="K334" s="362" t="e">
        <f t="shared" ca="1" si="168"/>
        <v>#N/A</v>
      </c>
      <c r="L334" s="358" t="str">
        <f t="shared" ca="1" si="169"/>
        <v/>
      </c>
      <c r="M334" s="359" t="str">
        <f t="shared" ca="1" si="170"/>
        <v/>
      </c>
      <c r="N334" s="358" t="str">
        <f t="shared" ca="1" si="171"/>
        <v/>
      </c>
      <c r="O334" s="359" t="str">
        <f t="shared" ca="1" si="172"/>
        <v/>
      </c>
      <c r="P334" s="360" t="str">
        <f t="shared" ca="1" si="157"/>
        <v/>
      </c>
      <c r="Q334" s="375" t="str">
        <f t="shared" ca="1" si="158"/>
        <v/>
      </c>
      <c r="R334" s="377" t="str">
        <f t="shared" ca="1" si="159"/>
        <v/>
      </c>
      <c r="S334" s="377" t="str">
        <f t="shared" ca="1" si="160"/>
        <v/>
      </c>
      <c r="T334" s="362" t="e">
        <f t="shared" ca="1" si="173"/>
        <v>#N/A</v>
      </c>
      <c r="U334" s="378" t="e">
        <f t="shared" ca="1" si="161"/>
        <v>#VALUE!</v>
      </c>
      <c r="V334" s="384">
        <f t="shared" ca="1" si="162"/>
        <v>0</v>
      </c>
    </row>
    <row r="335" spans="2:22" ht="16.5" customHeight="1">
      <c r="B335" s="358">
        <f t="shared" si="163"/>
        <v>0</v>
      </c>
      <c r="C335" s="358" t="str">
        <f t="shared" ca="1" si="164"/>
        <v/>
      </c>
      <c r="D335" s="359" t="str">
        <f t="shared" ca="1" si="165"/>
        <v/>
      </c>
      <c r="E335" s="358" t="str">
        <f t="shared" ca="1" si="166"/>
        <v/>
      </c>
      <c r="F335" s="359" t="str">
        <f t="shared" ca="1" si="167"/>
        <v/>
      </c>
      <c r="G335" s="360" t="str">
        <f t="shared" ca="1" si="153"/>
        <v/>
      </c>
      <c r="H335" s="375" t="str">
        <f t="shared" ca="1" si="154"/>
        <v/>
      </c>
      <c r="I335" s="377" t="str">
        <f t="shared" ca="1" si="155"/>
        <v/>
      </c>
      <c r="J335" s="377" t="str">
        <f t="shared" ca="1" si="156"/>
        <v/>
      </c>
      <c r="K335" s="362" t="e">
        <f t="shared" ca="1" si="168"/>
        <v>#N/A</v>
      </c>
      <c r="L335" s="358" t="str">
        <f t="shared" ca="1" si="169"/>
        <v/>
      </c>
      <c r="M335" s="359" t="str">
        <f t="shared" ca="1" si="170"/>
        <v/>
      </c>
      <c r="N335" s="358" t="str">
        <f t="shared" ca="1" si="171"/>
        <v/>
      </c>
      <c r="O335" s="359" t="str">
        <f t="shared" ca="1" si="172"/>
        <v/>
      </c>
      <c r="P335" s="360" t="str">
        <f t="shared" ca="1" si="157"/>
        <v/>
      </c>
      <c r="Q335" s="375" t="str">
        <f t="shared" ca="1" si="158"/>
        <v/>
      </c>
      <c r="R335" s="377" t="str">
        <f t="shared" ca="1" si="159"/>
        <v/>
      </c>
      <c r="S335" s="377" t="str">
        <f t="shared" ca="1" si="160"/>
        <v/>
      </c>
      <c r="T335" s="362" t="e">
        <f t="shared" ca="1" si="173"/>
        <v>#N/A</v>
      </c>
      <c r="U335" s="378" t="e">
        <f t="shared" ca="1" si="161"/>
        <v>#VALUE!</v>
      </c>
      <c r="V335" s="384">
        <f t="shared" ca="1" si="162"/>
        <v>0</v>
      </c>
    </row>
    <row r="336" spans="2:22" ht="16.5" customHeight="1">
      <c r="B336" s="358">
        <f t="shared" si="163"/>
        <v>0</v>
      </c>
      <c r="C336" s="358" t="str">
        <f t="shared" ca="1" si="164"/>
        <v/>
      </c>
      <c r="D336" s="359" t="str">
        <f t="shared" ca="1" si="165"/>
        <v/>
      </c>
      <c r="E336" s="358" t="str">
        <f t="shared" ca="1" si="166"/>
        <v/>
      </c>
      <c r="F336" s="359" t="str">
        <f t="shared" ca="1" si="167"/>
        <v/>
      </c>
      <c r="G336" s="360" t="str">
        <f t="shared" ca="1" si="153"/>
        <v/>
      </c>
      <c r="H336" s="375" t="str">
        <f t="shared" ca="1" si="154"/>
        <v/>
      </c>
      <c r="I336" s="377" t="str">
        <f t="shared" ca="1" si="155"/>
        <v/>
      </c>
      <c r="J336" s="377" t="str">
        <f t="shared" ca="1" si="156"/>
        <v/>
      </c>
      <c r="K336" s="362" t="e">
        <f t="shared" ca="1" si="168"/>
        <v>#N/A</v>
      </c>
      <c r="L336" s="358" t="str">
        <f t="shared" ca="1" si="169"/>
        <v/>
      </c>
      <c r="M336" s="359" t="str">
        <f t="shared" ca="1" si="170"/>
        <v/>
      </c>
      <c r="N336" s="358" t="str">
        <f t="shared" ca="1" si="171"/>
        <v/>
      </c>
      <c r="O336" s="359" t="str">
        <f t="shared" ca="1" si="172"/>
        <v/>
      </c>
      <c r="P336" s="360" t="str">
        <f t="shared" ca="1" si="157"/>
        <v/>
      </c>
      <c r="Q336" s="375" t="str">
        <f t="shared" ca="1" si="158"/>
        <v/>
      </c>
      <c r="R336" s="377" t="str">
        <f t="shared" ca="1" si="159"/>
        <v/>
      </c>
      <c r="S336" s="377" t="str">
        <f t="shared" ca="1" si="160"/>
        <v/>
      </c>
      <c r="T336" s="362" t="e">
        <f t="shared" ca="1" si="173"/>
        <v>#N/A</v>
      </c>
      <c r="U336" s="378" t="e">
        <f t="shared" ca="1" si="161"/>
        <v>#VALUE!</v>
      </c>
      <c r="V336" s="384">
        <f t="shared" ca="1" si="162"/>
        <v>0</v>
      </c>
    </row>
    <row r="337" spans="2:22" ht="16.5" customHeight="1">
      <c r="B337" s="358">
        <f t="shared" si="163"/>
        <v>0</v>
      </c>
      <c r="C337" s="358" t="str">
        <f t="shared" ca="1" si="164"/>
        <v/>
      </c>
      <c r="D337" s="359" t="str">
        <f t="shared" ca="1" si="165"/>
        <v/>
      </c>
      <c r="E337" s="358" t="str">
        <f t="shared" ca="1" si="166"/>
        <v/>
      </c>
      <c r="F337" s="359" t="str">
        <f t="shared" ca="1" si="167"/>
        <v/>
      </c>
      <c r="G337" s="360" t="str">
        <f t="shared" ca="1" si="153"/>
        <v/>
      </c>
      <c r="H337" s="375" t="str">
        <f t="shared" ca="1" si="154"/>
        <v/>
      </c>
      <c r="I337" s="377" t="str">
        <f t="shared" ca="1" si="155"/>
        <v/>
      </c>
      <c r="J337" s="377" t="str">
        <f t="shared" ca="1" si="156"/>
        <v/>
      </c>
      <c r="K337" s="362" t="e">
        <f t="shared" ca="1" si="168"/>
        <v>#N/A</v>
      </c>
      <c r="L337" s="358" t="str">
        <f t="shared" ca="1" si="169"/>
        <v/>
      </c>
      <c r="M337" s="359" t="str">
        <f t="shared" ca="1" si="170"/>
        <v/>
      </c>
      <c r="N337" s="358" t="str">
        <f t="shared" ca="1" si="171"/>
        <v/>
      </c>
      <c r="O337" s="359" t="str">
        <f t="shared" ca="1" si="172"/>
        <v/>
      </c>
      <c r="P337" s="360" t="str">
        <f t="shared" ca="1" si="157"/>
        <v/>
      </c>
      <c r="Q337" s="375" t="str">
        <f t="shared" ca="1" si="158"/>
        <v/>
      </c>
      <c r="R337" s="377" t="str">
        <f t="shared" ca="1" si="159"/>
        <v/>
      </c>
      <c r="S337" s="377" t="str">
        <f t="shared" ca="1" si="160"/>
        <v/>
      </c>
      <c r="T337" s="362" t="e">
        <f t="shared" ca="1" si="173"/>
        <v>#N/A</v>
      </c>
      <c r="U337" s="378" t="e">
        <f t="shared" ca="1" si="161"/>
        <v>#VALUE!</v>
      </c>
      <c r="V337" s="384">
        <f t="shared" ca="1" si="162"/>
        <v>0</v>
      </c>
    </row>
    <row r="338" spans="2:22" ht="16.5" customHeight="1">
      <c r="B338" s="358">
        <f t="shared" si="163"/>
        <v>0</v>
      </c>
      <c r="C338" s="358" t="str">
        <f t="shared" ca="1" si="164"/>
        <v/>
      </c>
      <c r="D338" s="359" t="str">
        <f t="shared" ca="1" si="165"/>
        <v/>
      </c>
      <c r="E338" s="358" t="str">
        <f t="shared" ca="1" si="166"/>
        <v/>
      </c>
      <c r="F338" s="359" t="str">
        <f t="shared" ca="1" si="167"/>
        <v/>
      </c>
      <c r="G338" s="360" t="str">
        <f t="shared" ca="1" si="153"/>
        <v/>
      </c>
      <c r="H338" s="375" t="str">
        <f t="shared" ca="1" si="154"/>
        <v/>
      </c>
      <c r="I338" s="377" t="str">
        <f t="shared" ca="1" si="155"/>
        <v/>
      </c>
      <c r="J338" s="377" t="str">
        <f t="shared" ca="1" si="156"/>
        <v/>
      </c>
      <c r="K338" s="362" t="e">
        <f t="shared" ca="1" si="168"/>
        <v>#N/A</v>
      </c>
      <c r="L338" s="358" t="str">
        <f t="shared" ca="1" si="169"/>
        <v/>
      </c>
      <c r="M338" s="359" t="str">
        <f t="shared" ca="1" si="170"/>
        <v/>
      </c>
      <c r="N338" s="358" t="str">
        <f t="shared" ca="1" si="171"/>
        <v/>
      </c>
      <c r="O338" s="359" t="str">
        <f t="shared" ca="1" si="172"/>
        <v/>
      </c>
      <c r="P338" s="360" t="str">
        <f t="shared" ca="1" si="157"/>
        <v/>
      </c>
      <c r="Q338" s="375" t="str">
        <f t="shared" ca="1" si="158"/>
        <v/>
      </c>
      <c r="R338" s="377" t="str">
        <f t="shared" ca="1" si="159"/>
        <v/>
      </c>
      <c r="S338" s="377" t="str">
        <f t="shared" ca="1" si="160"/>
        <v/>
      </c>
      <c r="T338" s="362" t="e">
        <f t="shared" ca="1" si="173"/>
        <v>#N/A</v>
      </c>
      <c r="U338" s="378" t="e">
        <f t="shared" ca="1" si="161"/>
        <v>#VALUE!</v>
      </c>
      <c r="V338" s="384">
        <f t="shared" ca="1" si="162"/>
        <v>0</v>
      </c>
    </row>
    <row r="339" spans="2:22" ht="16.5" customHeight="1">
      <c r="B339" s="358">
        <f t="shared" si="163"/>
        <v>0</v>
      </c>
      <c r="C339" s="358" t="str">
        <f t="shared" ca="1" si="164"/>
        <v/>
      </c>
      <c r="D339" s="359" t="str">
        <f t="shared" ca="1" si="165"/>
        <v/>
      </c>
      <c r="E339" s="358" t="str">
        <f t="shared" ca="1" si="166"/>
        <v/>
      </c>
      <c r="F339" s="359" t="str">
        <f t="shared" ca="1" si="167"/>
        <v/>
      </c>
      <c r="G339" s="360" t="str">
        <f t="shared" ca="1" si="153"/>
        <v/>
      </c>
      <c r="H339" s="375" t="str">
        <f t="shared" ca="1" si="154"/>
        <v/>
      </c>
      <c r="I339" s="377" t="str">
        <f t="shared" ca="1" si="155"/>
        <v/>
      </c>
      <c r="J339" s="377" t="str">
        <f t="shared" ca="1" si="156"/>
        <v/>
      </c>
      <c r="K339" s="362" t="e">
        <f t="shared" ca="1" si="168"/>
        <v>#N/A</v>
      </c>
      <c r="L339" s="358" t="str">
        <f t="shared" ca="1" si="169"/>
        <v/>
      </c>
      <c r="M339" s="359" t="str">
        <f t="shared" ca="1" si="170"/>
        <v/>
      </c>
      <c r="N339" s="358" t="str">
        <f t="shared" ca="1" si="171"/>
        <v/>
      </c>
      <c r="O339" s="359" t="str">
        <f t="shared" ca="1" si="172"/>
        <v/>
      </c>
      <c r="P339" s="360" t="str">
        <f t="shared" ca="1" si="157"/>
        <v/>
      </c>
      <c r="Q339" s="375" t="str">
        <f t="shared" ca="1" si="158"/>
        <v/>
      </c>
      <c r="R339" s="377" t="str">
        <f t="shared" ca="1" si="159"/>
        <v/>
      </c>
      <c r="S339" s="377" t="str">
        <f t="shared" ca="1" si="160"/>
        <v/>
      </c>
      <c r="T339" s="362" t="e">
        <f t="shared" ca="1" si="173"/>
        <v>#N/A</v>
      </c>
      <c r="U339" s="378" t="e">
        <f t="shared" ca="1" si="161"/>
        <v>#VALUE!</v>
      </c>
      <c r="V339" s="384">
        <f t="shared" ca="1" si="162"/>
        <v>0</v>
      </c>
    </row>
    <row r="340" spans="2:22" ht="16.5" customHeight="1">
      <c r="B340" s="358">
        <f t="shared" si="163"/>
        <v>0</v>
      </c>
      <c r="C340" s="358" t="str">
        <f t="shared" ca="1" si="164"/>
        <v/>
      </c>
      <c r="D340" s="359" t="str">
        <f t="shared" ca="1" si="165"/>
        <v/>
      </c>
      <c r="E340" s="358" t="str">
        <f t="shared" ca="1" si="166"/>
        <v/>
      </c>
      <c r="F340" s="359" t="str">
        <f t="shared" ca="1" si="167"/>
        <v/>
      </c>
      <c r="G340" s="360" t="str">
        <f t="shared" ca="1" si="153"/>
        <v/>
      </c>
      <c r="H340" s="375" t="str">
        <f t="shared" ca="1" si="154"/>
        <v/>
      </c>
      <c r="I340" s="377" t="str">
        <f t="shared" ca="1" si="155"/>
        <v/>
      </c>
      <c r="J340" s="377" t="str">
        <f t="shared" ca="1" si="156"/>
        <v/>
      </c>
      <c r="K340" s="362" t="e">
        <f t="shared" ca="1" si="168"/>
        <v>#N/A</v>
      </c>
      <c r="L340" s="358" t="str">
        <f t="shared" ca="1" si="169"/>
        <v/>
      </c>
      <c r="M340" s="359" t="str">
        <f t="shared" ca="1" si="170"/>
        <v/>
      </c>
      <c r="N340" s="358" t="str">
        <f t="shared" ca="1" si="171"/>
        <v/>
      </c>
      <c r="O340" s="359" t="str">
        <f t="shared" ca="1" si="172"/>
        <v/>
      </c>
      <c r="P340" s="360" t="str">
        <f t="shared" ca="1" si="157"/>
        <v/>
      </c>
      <c r="Q340" s="375" t="str">
        <f t="shared" ca="1" si="158"/>
        <v/>
      </c>
      <c r="R340" s="377" t="str">
        <f t="shared" ca="1" si="159"/>
        <v/>
      </c>
      <c r="S340" s="377" t="str">
        <f t="shared" ca="1" si="160"/>
        <v/>
      </c>
      <c r="T340" s="362" t="e">
        <f t="shared" ca="1" si="173"/>
        <v>#N/A</v>
      </c>
      <c r="U340" s="378" t="e">
        <f t="shared" ca="1" si="161"/>
        <v>#VALUE!</v>
      </c>
      <c r="V340" s="384">
        <f t="shared" ca="1" si="162"/>
        <v>0</v>
      </c>
    </row>
    <row r="341" spans="2:22" ht="16.5" customHeight="1">
      <c r="B341" s="358">
        <f t="shared" si="163"/>
        <v>0</v>
      </c>
      <c r="C341" s="358" t="str">
        <f t="shared" ca="1" si="164"/>
        <v/>
      </c>
      <c r="D341" s="359" t="str">
        <f t="shared" ca="1" si="165"/>
        <v/>
      </c>
      <c r="E341" s="358" t="str">
        <f t="shared" ca="1" si="166"/>
        <v/>
      </c>
      <c r="F341" s="359" t="str">
        <f t="shared" ca="1" si="167"/>
        <v/>
      </c>
      <c r="G341" s="360" t="str">
        <f t="shared" ca="1" si="153"/>
        <v/>
      </c>
      <c r="H341" s="375" t="str">
        <f t="shared" ca="1" si="154"/>
        <v/>
      </c>
      <c r="I341" s="377" t="str">
        <f t="shared" ca="1" si="155"/>
        <v/>
      </c>
      <c r="J341" s="377" t="str">
        <f t="shared" ca="1" si="156"/>
        <v/>
      </c>
      <c r="K341" s="362" t="e">
        <f t="shared" ca="1" si="168"/>
        <v>#N/A</v>
      </c>
      <c r="L341" s="358" t="str">
        <f t="shared" ca="1" si="169"/>
        <v/>
      </c>
      <c r="M341" s="359" t="str">
        <f t="shared" ca="1" si="170"/>
        <v/>
      </c>
      <c r="N341" s="358" t="str">
        <f t="shared" ca="1" si="171"/>
        <v/>
      </c>
      <c r="O341" s="359" t="str">
        <f t="shared" ca="1" si="172"/>
        <v/>
      </c>
      <c r="P341" s="360" t="str">
        <f t="shared" ca="1" si="157"/>
        <v/>
      </c>
      <c r="Q341" s="375" t="str">
        <f t="shared" ca="1" si="158"/>
        <v/>
      </c>
      <c r="R341" s="377" t="str">
        <f t="shared" ca="1" si="159"/>
        <v/>
      </c>
      <c r="S341" s="377" t="str">
        <f t="shared" ca="1" si="160"/>
        <v/>
      </c>
      <c r="T341" s="362" t="e">
        <f t="shared" ca="1" si="173"/>
        <v>#N/A</v>
      </c>
      <c r="U341" s="378" t="e">
        <f t="shared" ca="1" si="161"/>
        <v>#VALUE!</v>
      </c>
      <c r="V341" s="384">
        <f t="shared" ca="1" si="162"/>
        <v>0</v>
      </c>
    </row>
    <row r="342" spans="2:22" ht="16.5" customHeight="1">
      <c r="B342" s="358">
        <f t="shared" si="163"/>
        <v>0</v>
      </c>
      <c r="C342" s="358" t="str">
        <f t="shared" ca="1" si="164"/>
        <v/>
      </c>
      <c r="D342" s="359" t="str">
        <f t="shared" ca="1" si="165"/>
        <v/>
      </c>
      <c r="E342" s="358" t="str">
        <f t="shared" ca="1" si="166"/>
        <v/>
      </c>
      <c r="F342" s="359" t="str">
        <f t="shared" ca="1" si="167"/>
        <v/>
      </c>
      <c r="G342" s="360" t="str">
        <f t="shared" ca="1" si="153"/>
        <v/>
      </c>
      <c r="H342" s="375" t="str">
        <f t="shared" ca="1" si="154"/>
        <v/>
      </c>
      <c r="I342" s="377" t="str">
        <f t="shared" ca="1" si="155"/>
        <v/>
      </c>
      <c r="J342" s="377" t="str">
        <f t="shared" ca="1" si="156"/>
        <v/>
      </c>
      <c r="K342" s="362" t="e">
        <f t="shared" ca="1" si="168"/>
        <v>#N/A</v>
      </c>
      <c r="L342" s="358" t="str">
        <f t="shared" ca="1" si="169"/>
        <v/>
      </c>
      <c r="M342" s="359" t="str">
        <f t="shared" ca="1" si="170"/>
        <v/>
      </c>
      <c r="N342" s="358" t="str">
        <f t="shared" ca="1" si="171"/>
        <v/>
      </c>
      <c r="O342" s="359" t="str">
        <f t="shared" ca="1" si="172"/>
        <v/>
      </c>
      <c r="P342" s="360" t="str">
        <f t="shared" ca="1" si="157"/>
        <v/>
      </c>
      <c r="Q342" s="375" t="str">
        <f t="shared" ca="1" si="158"/>
        <v/>
      </c>
      <c r="R342" s="377" t="str">
        <f t="shared" ca="1" si="159"/>
        <v/>
      </c>
      <c r="S342" s="377" t="str">
        <f t="shared" ca="1" si="160"/>
        <v/>
      </c>
      <c r="T342" s="362" t="e">
        <f t="shared" ca="1" si="173"/>
        <v>#N/A</v>
      </c>
      <c r="U342" s="378" t="e">
        <f t="shared" ca="1" si="161"/>
        <v>#VALUE!</v>
      </c>
      <c r="V342" s="384">
        <f t="shared" ca="1" si="162"/>
        <v>0</v>
      </c>
    </row>
    <row r="343" spans="2:22" ht="16.5" customHeight="1">
      <c r="B343" s="358">
        <f t="shared" si="163"/>
        <v>0</v>
      </c>
      <c r="C343" s="358" t="str">
        <f t="shared" ca="1" si="164"/>
        <v/>
      </c>
      <c r="D343" s="359" t="str">
        <f t="shared" ca="1" si="165"/>
        <v/>
      </c>
      <c r="E343" s="358" t="str">
        <f t="shared" ca="1" si="166"/>
        <v/>
      </c>
      <c r="F343" s="359" t="str">
        <f t="shared" ca="1" si="167"/>
        <v/>
      </c>
      <c r="G343" s="360" t="str">
        <f t="shared" ca="1" si="153"/>
        <v/>
      </c>
      <c r="H343" s="375" t="str">
        <f t="shared" ca="1" si="154"/>
        <v/>
      </c>
      <c r="I343" s="377" t="str">
        <f t="shared" ca="1" si="155"/>
        <v/>
      </c>
      <c r="J343" s="377" t="str">
        <f t="shared" ca="1" si="156"/>
        <v/>
      </c>
      <c r="K343" s="362" t="e">
        <f t="shared" ca="1" si="168"/>
        <v>#N/A</v>
      </c>
      <c r="L343" s="358" t="str">
        <f t="shared" ca="1" si="169"/>
        <v/>
      </c>
      <c r="M343" s="359" t="str">
        <f t="shared" ca="1" si="170"/>
        <v/>
      </c>
      <c r="N343" s="358" t="str">
        <f t="shared" ca="1" si="171"/>
        <v/>
      </c>
      <c r="O343" s="359" t="str">
        <f t="shared" ca="1" si="172"/>
        <v/>
      </c>
      <c r="P343" s="360" t="str">
        <f t="shared" ca="1" si="157"/>
        <v/>
      </c>
      <c r="Q343" s="375" t="str">
        <f t="shared" ca="1" si="158"/>
        <v/>
      </c>
      <c r="R343" s="377" t="str">
        <f t="shared" ca="1" si="159"/>
        <v/>
      </c>
      <c r="S343" s="377" t="str">
        <f t="shared" ca="1" si="160"/>
        <v/>
      </c>
      <c r="T343" s="362" t="e">
        <f t="shared" ca="1" si="173"/>
        <v>#N/A</v>
      </c>
      <c r="U343" s="378" t="e">
        <f t="shared" ca="1" si="161"/>
        <v>#VALUE!</v>
      </c>
      <c r="V343" s="384">
        <f t="shared" ca="1" si="162"/>
        <v>0</v>
      </c>
    </row>
    <row r="344" spans="2:22" ht="16.5" customHeight="1">
      <c r="B344" s="358">
        <f t="shared" si="163"/>
        <v>0</v>
      </c>
      <c r="C344" s="358" t="str">
        <f t="shared" ca="1" si="164"/>
        <v/>
      </c>
      <c r="D344" s="359" t="str">
        <f t="shared" ca="1" si="165"/>
        <v/>
      </c>
      <c r="E344" s="358" t="str">
        <f t="shared" ca="1" si="166"/>
        <v/>
      </c>
      <c r="F344" s="359" t="str">
        <f t="shared" ca="1" si="167"/>
        <v/>
      </c>
      <c r="G344" s="360" t="str">
        <f t="shared" ca="1" si="153"/>
        <v/>
      </c>
      <c r="H344" s="375" t="str">
        <f t="shared" ca="1" si="154"/>
        <v/>
      </c>
      <c r="I344" s="377" t="str">
        <f t="shared" ca="1" si="155"/>
        <v/>
      </c>
      <c r="J344" s="377" t="str">
        <f t="shared" ca="1" si="156"/>
        <v/>
      </c>
      <c r="K344" s="362" t="e">
        <f t="shared" ca="1" si="168"/>
        <v>#N/A</v>
      </c>
      <c r="L344" s="358" t="str">
        <f t="shared" ca="1" si="169"/>
        <v/>
      </c>
      <c r="M344" s="359" t="str">
        <f t="shared" ca="1" si="170"/>
        <v/>
      </c>
      <c r="N344" s="358" t="str">
        <f t="shared" ca="1" si="171"/>
        <v/>
      </c>
      <c r="O344" s="359" t="str">
        <f t="shared" ca="1" si="172"/>
        <v/>
      </c>
      <c r="P344" s="360" t="str">
        <f t="shared" ca="1" si="157"/>
        <v/>
      </c>
      <c r="Q344" s="375" t="str">
        <f t="shared" ca="1" si="158"/>
        <v/>
      </c>
      <c r="R344" s="377" t="str">
        <f t="shared" ca="1" si="159"/>
        <v/>
      </c>
      <c r="S344" s="377" t="str">
        <f t="shared" ca="1" si="160"/>
        <v/>
      </c>
      <c r="T344" s="362" t="e">
        <f t="shared" ca="1" si="173"/>
        <v>#N/A</v>
      </c>
      <c r="U344" s="378" t="e">
        <f t="shared" ca="1" si="161"/>
        <v>#VALUE!</v>
      </c>
      <c r="V344" s="384">
        <f t="shared" ca="1" si="162"/>
        <v>0</v>
      </c>
    </row>
    <row r="345" spans="2:22" ht="16.5" customHeight="1">
      <c r="B345" s="358">
        <f t="shared" si="163"/>
        <v>0</v>
      </c>
      <c r="C345" s="358" t="str">
        <f t="shared" ca="1" si="164"/>
        <v/>
      </c>
      <c r="D345" s="359" t="str">
        <f t="shared" ca="1" si="165"/>
        <v/>
      </c>
      <c r="E345" s="358" t="str">
        <f t="shared" ca="1" si="166"/>
        <v/>
      </c>
      <c r="F345" s="359" t="str">
        <f t="shared" ca="1" si="167"/>
        <v/>
      </c>
      <c r="G345" s="360" t="str">
        <f t="shared" ca="1" si="153"/>
        <v/>
      </c>
      <c r="H345" s="375" t="str">
        <f t="shared" ca="1" si="154"/>
        <v/>
      </c>
      <c r="I345" s="377" t="str">
        <f t="shared" ca="1" si="155"/>
        <v/>
      </c>
      <c r="J345" s="377" t="str">
        <f t="shared" ca="1" si="156"/>
        <v/>
      </c>
      <c r="K345" s="362" t="e">
        <f t="shared" ca="1" si="168"/>
        <v>#N/A</v>
      </c>
      <c r="L345" s="358" t="str">
        <f t="shared" ca="1" si="169"/>
        <v/>
      </c>
      <c r="M345" s="359" t="str">
        <f t="shared" ca="1" si="170"/>
        <v/>
      </c>
      <c r="N345" s="358" t="str">
        <f t="shared" ca="1" si="171"/>
        <v/>
      </c>
      <c r="O345" s="359" t="str">
        <f t="shared" ca="1" si="172"/>
        <v/>
      </c>
      <c r="P345" s="360" t="str">
        <f t="shared" ca="1" si="157"/>
        <v/>
      </c>
      <c r="Q345" s="375" t="str">
        <f t="shared" ca="1" si="158"/>
        <v/>
      </c>
      <c r="R345" s="377" t="str">
        <f t="shared" ca="1" si="159"/>
        <v/>
      </c>
      <c r="S345" s="377" t="str">
        <f t="shared" ca="1" si="160"/>
        <v/>
      </c>
      <c r="T345" s="362" t="e">
        <f t="shared" ca="1" si="173"/>
        <v>#N/A</v>
      </c>
      <c r="U345" s="378" t="e">
        <f t="shared" ca="1" si="161"/>
        <v>#VALUE!</v>
      </c>
      <c r="V345" s="384">
        <f t="shared" ca="1" si="162"/>
        <v>0</v>
      </c>
    </row>
  </sheetData>
  <mergeCells count="92">
    <mergeCell ref="Z36:AA36"/>
    <mergeCell ref="Z118:AA118"/>
    <mergeCell ref="Z200:AA200"/>
    <mergeCell ref="Z282:AA282"/>
    <mergeCell ref="C36:D36"/>
    <mergeCell ref="C118:D118"/>
    <mergeCell ref="C200:D200"/>
    <mergeCell ref="C282:D282"/>
    <mergeCell ref="G36:H36"/>
    <mergeCell ref="G118:H118"/>
    <mergeCell ref="G200:H200"/>
    <mergeCell ref="G282:H282"/>
    <mergeCell ref="U151:V151"/>
    <mergeCell ref="U69:V69"/>
    <mergeCell ref="U233:V233"/>
    <mergeCell ref="C315:D315"/>
    <mergeCell ref="E315:F315"/>
    <mergeCell ref="G233:H233"/>
    <mergeCell ref="I151:J151"/>
    <mergeCell ref="R151:S151"/>
    <mergeCell ref="P151:Q151"/>
    <mergeCell ref="L151:M151"/>
    <mergeCell ref="N151:O151"/>
    <mergeCell ref="L315:M315"/>
    <mergeCell ref="N315:O315"/>
    <mergeCell ref="I315:J315"/>
    <mergeCell ref="R315:S315"/>
    <mergeCell ref="R233:S233"/>
    <mergeCell ref="P233:Q233"/>
    <mergeCell ref="P315:Q315"/>
    <mergeCell ref="L233:M233"/>
    <mergeCell ref="C69:D69"/>
    <mergeCell ref="E69:F69"/>
    <mergeCell ref="C151:D151"/>
    <mergeCell ref="E151:F151"/>
    <mergeCell ref="C233:D233"/>
    <mergeCell ref="E233:F233"/>
    <mergeCell ref="W282:X282"/>
    <mergeCell ref="G69:H69"/>
    <mergeCell ref="W200:X200"/>
    <mergeCell ref="G315:H315"/>
    <mergeCell ref="G151:H151"/>
    <mergeCell ref="W118:X118"/>
    <mergeCell ref="R69:S69"/>
    <mergeCell ref="P69:Q69"/>
    <mergeCell ref="I69:J69"/>
    <mergeCell ref="L69:M69"/>
    <mergeCell ref="N69:O69"/>
    <mergeCell ref="N233:O233"/>
    <mergeCell ref="I233:J233"/>
    <mergeCell ref="U315:V315"/>
    <mergeCell ref="B278:C278"/>
    <mergeCell ref="B279:C279"/>
    <mergeCell ref="S282:T282"/>
    <mergeCell ref="S200:T200"/>
    <mergeCell ref="U200:V200"/>
    <mergeCell ref="B277:C277"/>
    <mergeCell ref="H277:I277"/>
    <mergeCell ref="J277:K277"/>
    <mergeCell ref="L277:M277"/>
    <mergeCell ref="I282:J282"/>
    <mergeCell ref="K282:L282"/>
    <mergeCell ref="I200:J200"/>
    <mergeCell ref="K200:L200"/>
    <mergeCell ref="U282:V282"/>
    <mergeCell ref="U118:V118"/>
    <mergeCell ref="B195:C195"/>
    <mergeCell ref="H195:I195"/>
    <mergeCell ref="J195:K195"/>
    <mergeCell ref="L195:M195"/>
    <mergeCell ref="I118:J118"/>
    <mergeCell ref="B197:C197"/>
    <mergeCell ref="K118:L118"/>
    <mergeCell ref="B196:C196"/>
    <mergeCell ref="B115:C115"/>
    <mergeCell ref="S118:T118"/>
    <mergeCell ref="B113:C113"/>
    <mergeCell ref="H113:I113"/>
    <mergeCell ref="J113:K113"/>
    <mergeCell ref="L113:M113"/>
    <mergeCell ref="B114:C114"/>
    <mergeCell ref="S36:T36"/>
    <mergeCell ref="U36:V36"/>
    <mergeCell ref="W36:X36"/>
    <mergeCell ref="B31:C31"/>
    <mergeCell ref="H31:I31"/>
    <mergeCell ref="J31:K31"/>
    <mergeCell ref="K36:L36"/>
    <mergeCell ref="L31:M31"/>
    <mergeCell ref="B32:C32"/>
    <mergeCell ref="B33:C33"/>
    <mergeCell ref="I36:J36"/>
  </mergeCells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47</vt:i4>
      </vt:variant>
    </vt:vector>
  </HeadingPairs>
  <TitlesOfParts>
    <vt:vector size="63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표준압력</vt:lpstr>
      <vt:lpstr>Calcu</vt:lpstr>
      <vt:lpstr>Calcu_ADJ</vt:lpstr>
      <vt:lpstr>STD_Data</vt:lpstr>
      <vt:lpstr>Pressure_4_R1</vt:lpstr>
      <vt:lpstr>Pressure_4_R2</vt:lpstr>
      <vt:lpstr>Pressure_4_R3</vt:lpstr>
      <vt:lpstr>Pressure_4_R4</vt:lpstr>
      <vt:lpstr>'교정결과-E'!B_Tag</vt:lpstr>
      <vt:lpstr>'교정결과-HY'!B_Tag</vt:lpstr>
      <vt:lpstr>B_Tag</vt:lpstr>
      <vt:lpstr>판정결과!B_Tag_2</vt:lpstr>
      <vt:lpstr>B_Tag_3</vt:lpstr>
      <vt:lpstr>Pressure_4_R1_CMC</vt:lpstr>
      <vt:lpstr>Pressure_4_R1_Condition</vt:lpstr>
      <vt:lpstr>Pressure_4_R1_Condition_Temp</vt:lpstr>
      <vt:lpstr>Pressure_4_R1_Resolution</vt:lpstr>
      <vt:lpstr>Pressure_4_R1_Result</vt:lpstr>
      <vt:lpstr>Pressure_4_R1_Result_ADJ</vt:lpstr>
      <vt:lpstr>Pressure_4_R1_Result2</vt:lpstr>
      <vt:lpstr>Pressure_4_R1_Spec</vt:lpstr>
      <vt:lpstr>Pressure_4_R1_STD1</vt:lpstr>
      <vt:lpstr>Pressure_4_R2!Pressure_4_R2_CMC</vt:lpstr>
      <vt:lpstr>Pressure_4_R2!Pressure_4_R2_Condition</vt:lpstr>
      <vt:lpstr>Pressure_4_R2_Condition_Temp</vt:lpstr>
      <vt:lpstr>Pressure_4_R2!Pressure_4_R2_Resolution</vt:lpstr>
      <vt:lpstr>Pressure_4_R2!Pressure_4_R2_Result</vt:lpstr>
      <vt:lpstr>Pressure_4_R2_Result_ADJ</vt:lpstr>
      <vt:lpstr>Pressure_4_R2_Result2</vt:lpstr>
      <vt:lpstr>Pressure_4_R2!Pressure_4_R2_Spec</vt:lpstr>
      <vt:lpstr>Pressure_4_R2!Pressure_4_R2_STD1</vt:lpstr>
      <vt:lpstr>Pressure_4_R3!Pressure_4_R3_CMC</vt:lpstr>
      <vt:lpstr>Pressure_4_R3!Pressure_4_R3_Condition</vt:lpstr>
      <vt:lpstr>Pressure_4_R3_Condition_Temp</vt:lpstr>
      <vt:lpstr>Pressure_4_R3!Pressure_4_R3_Resolution</vt:lpstr>
      <vt:lpstr>Pressure_4_R3!Pressure_4_R3_Result</vt:lpstr>
      <vt:lpstr>Pressure_4_R3_Result_ADJ</vt:lpstr>
      <vt:lpstr>Pressure_4_R3_Result2</vt:lpstr>
      <vt:lpstr>Pressure_4_R3!Pressure_4_R3_Spec</vt:lpstr>
      <vt:lpstr>Pressure_4_R3!Pressure_4_R3_STD1</vt:lpstr>
      <vt:lpstr>Pressure_4_R4!Pressure_4_R4_CMC</vt:lpstr>
      <vt:lpstr>Pressure_4_R4!Pressure_4_R4_Condition</vt:lpstr>
      <vt:lpstr>Pressure_4_R4_Condition_Temp</vt:lpstr>
      <vt:lpstr>Pressure_4_R4!Pressure_4_R4_Resolution</vt:lpstr>
      <vt:lpstr>Pressure_4_R4!Pressure_4_R4_Result</vt:lpstr>
      <vt:lpstr>Pressure_4_R4_Result_ADJ</vt:lpstr>
      <vt:lpstr>Pressure_4_R4_Result2</vt:lpstr>
      <vt:lpstr>Pressure_4_R4!Pressure_4_R4_Spec</vt:lpstr>
      <vt:lpstr>Pressure_4_R4!Pressure_4_R4_STD1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2021-12-14T08:52:39Z</cp:lastPrinted>
  <dcterms:created xsi:type="dcterms:W3CDTF">2004-11-10T00:11:43Z</dcterms:created>
  <dcterms:modified xsi:type="dcterms:W3CDTF">2021-12-29T08:33:59Z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C:\Users\LG\Documents\MCT\Templates\20411-1.xlsx</vt:lpwstr>
  </property>
</Properties>
</file>